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D:\Información 2025\"/>
    </mc:Choice>
  </mc:AlternateContent>
  <xr:revisionPtr revIDLastSave="0" documentId="8_{4ECD2780-BC99-4100-BD84-5AFA91F1100D}" xr6:coauthVersionLast="47" xr6:coauthVersionMax="47" xr10:uidLastSave="{00000000-0000-0000-0000-000000000000}"/>
  <bookViews>
    <workbookView xWindow="0" yWindow="60" windowWidth="28875" windowHeight="15420" firstSheet="5" activeTab="9" xr2:uid="{00000000-000D-0000-FFFF-FFFF00000000}"/>
  </bookViews>
  <sheets>
    <sheet name="PLAN DE INVERSIÓN 2018.." sheetId="26" r:id="rId1"/>
    <sheet name="PLAN DE INVERSIÓN 2019." sheetId="27" state="hidden" r:id="rId2"/>
    <sheet name="PLAN DE INVERSIÓN 2019.." sheetId="28" r:id="rId3"/>
    <sheet name="Plan de Inversión 2020" sheetId="19" state="hidden" r:id="rId4"/>
    <sheet name="PLAN DE INVERSIÓN 2020.." sheetId="29" r:id="rId5"/>
    <sheet name="PLAN DE INVERSIÓN 2021.." sheetId="25" r:id="rId6"/>
    <sheet name="PLAN INVERSION 2022" sheetId="30" r:id="rId7"/>
    <sheet name="PLAN INVERSION 2023" sheetId="31" r:id="rId8"/>
    <sheet name="PLAN INVERSION 2024" sheetId="32" r:id="rId9"/>
    <sheet name="PLAN INVERSION 2025" sheetId="34" r:id="rId10"/>
    <sheet name="Plan de Inversión 2019" sheetId="17" state="hidden" r:id="rId11"/>
    <sheet name="6. PLAN DE INVERSIÓN (2022)" sheetId="23" state="hidden" r:id="rId12"/>
  </sheets>
  <externalReferences>
    <externalReference r:id="rId13"/>
    <externalReference r:id="rId14"/>
    <externalReference r:id="rId15"/>
    <externalReference r:id="rId16"/>
    <externalReference r:id="rId17"/>
    <externalReference r:id="rId18"/>
  </externalReferences>
  <definedNames>
    <definedName name="_xlnm._FilterDatabase" localSheetId="8" hidden="1">'PLAN INVERSION 2024'!$A$9:$I$43</definedName>
    <definedName name="_xlnm._FilterDatabase" localSheetId="9" hidden="1">'PLAN INVERSION 2025'!$A$9:$J$62</definedName>
    <definedName name="_xlnm.Print_Area" localSheetId="6">'PLAN INVERSION 2022'!$A$1:$L$68</definedName>
    <definedName name="_xlnm.Print_Area" localSheetId="7">'PLAN INVERSION 2023'!$A$1:$I$50</definedName>
    <definedName name="_xlnm.Print_Area" localSheetId="8">'PLAN INVERSION 2024'!$A$1:$I$42</definedName>
    <definedName name="_xlnm.Print_Area" localSheetId="9">'PLAN INVERSION 2025'!$A$1:$J$60</definedName>
    <definedName name="EJECUCIONES" localSheetId="6">#REF!</definedName>
    <definedName name="EJECUCIONES" localSheetId="7">#REF!</definedName>
    <definedName name="EJECUCIONES" localSheetId="8">#REF!</definedName>
    <definedName name="EJECUCIONES" localSheetId="9">#REF!</definedName>
    <definedName name="EJECUCIONES">#REF!</definedName>
    <definedName name="Export" localSheetId="11" hidden="1">{"'Hoja1'!$A$1:$I$70"}</definedName>
    <definedName name="Export" localSheetId="0" hidden="1">{"'Hoja1'!$A$1:$I$70"}</definedName>
    <definedName name="Export" localSheetId="1" hidden="1">{"'Hoja1'!$A$1:$I$70"}</definedName>
    <definedName name="Export" localSheetId="3" hidden="1">{"'Hoja1'!$A$1:$I$70"}</definedName>
    <definedName name="Export" localSheetId="5" hidden="1">{"'Hoja1'!$A$1:$I$70"}</definedName>
    <definedName name="Export" localSheetId="6" hidden="1">{"'Hoja1'!$A$1:$I$70"}</definedName>
    <definedName name="Export" localSheetId="7" hidden="1">{"'Hoja1'!$A$1:$I$70"}</definedName>
    <definedName name="Export" localSheetId="8" hidden="1">{"'Hoja1'!$A$1:$I$70"}</definedName>
    <definedName name="Export" localSheetId="9" hidden="1">{"'Hoja1'!$A$1:$I$70"}</definedName>
    <definedName name="Export" hidden="1">{"'Hoja1'!$A$1:$I$70"}</definedName>
    <definedName name="G" localSheetId="11">#REF!</definedName>
    <definedName name="G" localSheetId="0">#REF!</definedName>
    <definedName name="G" localSheetId="1">#REF!</definedName>
    <definedName name="G" localSheetId="2">#REF!</definedName>
    <definedName name="G" localSheetId="5">#REF!</definedName>
    <definedName name="G" localSheetId="6">#REF!</definedName>
    <definedName name="G" localSheetId="7">#REF!</definedName>
    <definedName name="G" localSheetId="8">#REF!</definedName>
    <definedName name="G" localSheetId="9">#REF!</definedName>
    <definedName name="G">#REF!</definedName>
    <definedName name="HTML_CodePage" hidden="1">1252</definedName>
    <definedName name="HTML_Control" localSheetId="11" hidden="1">{"'Hoja1'!$A$1:$I$70"}</definedName>
    <definedName name="HTML_Control" localSheetId="0" hidden="1">{"'Hoja1'!$A$1:$I$70"}</definedName>
    <definedName name="HTML_Control" localSheetId="1" hidden="1">{"'Hoja1'!$A$1:$I$70"}</definedName>
    <definedName name="HTML_Control" localSheetId="3" hidden="1">{"'Hoja1'!$A$1:$I$70"}</definedName>
    <definedName name="HTML_Control" localSheetId="5" hidden="1">{"'Hoja1'!$A$1:$I$70"}</definedName>
    <definedName name="HTML_Control" localSheetId="6" hidden="1">{"'Hoja1'!$A$1:$I$70"}</definedName>
    <definedName name="HTML_Control" localSheetId="7" hidden="1">{"'Hoja1'!$A$1:$I$70"}</definedName>
    <definedName name="HTML_Control" localSheetId="8" hidden="1">{"'Hoja1'!$A$1:$I$70"}</definedName>
    <definedName name="HTML_Control" localSheetId="9"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hum" localSheetId="7">#REF!</definedName>
    <definedName name="hum" localSheetId="8">#REF!</definedName>
    <definedName name="hum" localSheetId="9">#REF!</definedName>
    <definedName name="hum">#REF!</definedName>
    <definedName name="INVERSION" localSheetId="9">#REF!</definedName>
    <definedName name="INVERSION">#REF!</definedName>
    <definedName name="porcentajes" localSheetId="11">#REF!</definedName>
    <definedName name="porcentajes" localSheetId="0">#REF!</definedName>
    <definedName name="porcentajes" localSheetId="1">#REF!</definedName>
    <definedName name="porcentajes" localSheetId="5">#REF!</definedName>
    <definedName name="porcentajes" localSheetId="6">#REF!</definedName>
    <definedName name="porcentajes" localSheetId="7">#REF!</definedName>
    <definedName name="porcentajes" localSheetId="8">#REF!</definedName>
    <definedName name="porcentajes" localSheetId="9">#REF!</definedName>
    <definedName name="porcentajes">#REF!</definedName>
    <definedName name="PROGRAMA">'[1]Planes Validar'!$B$2:$B$7</definedName>
    <definedName name="PROYECTOS28112018">[2]PROYECTOS!$A$1:$J$1204</definedName>
    <definedName name="ROCL9028112018">'[2]ROCL 90 10-12-2018'!$A$12:$AC$211</definedName>
    <definedName name="ROCL9928112018" localSheetId="11">#REF!</definedName>
    <definedName name="ROCL9928112018" localSheetId="0">#REF!</definedName>
    <definedName name="ROCL9928112018" localSheetId="1">#REF!</definedName>
    <definedName name="ROCL9928112018" localSheetId="5">#REF!</definedName>
    <definedName name="ROCL9928112018" localSheetId="6">#REF!</definedName>
    <definedName name="ROCL9928112018" localSheetId="7">#REF!</definedName>
    <definedName name="ROCL9928112018" localSheetId="8">#REF!</definedName>
    <definedName name="ROCL9928112018" localSheetId="9">#REF!</definedName>
    <definedName name="ROCL9928112018">#REF!</definedName>
    <definedName name="SELECCION">[1]Soluciones!$B$7</definedName>
    <definedName name="SI" localSheetId="9">#REF!</definedName>
    <definedName name="SI">#REF!</definedName>
    <definedName name="_xlnm.Print_Titles" localSheetId="6">'PLAN INVERSION 2022'!$1:$9</definedName>
    <definedName name="_xlnm.Print_Titles" localSheetId="7">'PLAN INVERSION 2023'!$1:$9</definedName>
    <definedName name="_xlnm.Print_Titles" localSheetId="8">'PLAN INVERSION 2024'!$1:$9</definedName>
    <definedName name="_xlnm.Print_Titles" localSheetId="9">'PLAN INVERSION 2025'!$1:$9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34" l="1"/>
  <c r="F61" i="34"/>
  <c r="E61" i="34"/>
  <c r="J49" i="34"/>
  <c r="I58" i="34" s="1"/>
  <c r="H47" i="34"/>
  <c r="D37" i="34"/>
  <c r="J37" i="34" s="1"/>
  <c r="I45" i="34" s="1"/>
  <c r="D30" i="34"/>
  <c r="J22" i="34"/>
  <c r="I29" i="34" s="1"/>
  <c r="I13" i="34"/>
  <c r="J10" i="34"/>
  <c r="I10" i="34" s="1"/>
  <c r="I47" i="34" l="1"/>
  <c r="I11" i="34"/>
  <c r="I12" i="34"/>
  <c r="I21" i="34"/>
  <c r="D61" i="34"/>
  <c r="I49" i="34"/>
  <c r="I55" i="34"/>
  <c r="I56" i="34"/>
  <c r="I59" i="34"/>
  <c r="I54" i="34"/>
  <c r="I60" i="34"/>
  <c r="I46" i="34"/>
  <c r="H61" i="34"/>
  <c r="I25" i="34"/>
  <c r="J30" i="34"/>
  <c r="J61" i="34" s="1"/>
  <c r="I48" i="34"/>
  <c r="I23" i="34"/>
  <c r="I15" i="34"/>
  <c r="I37" i="34"/>
  <c r="I16" i="34"/>
  <c r="I17" i="34"/>
  <c r="I50" i="34"/>
  <c r="I18" i="34"/>
  <c r="I51" i="34"/>
  <c r="I52" i="34"/>
  <c r="I14" i="34"/>
  <c r="I19" i="34"/>
  <c r="I20" i="34"/>
  <c r="I53" i="34"/>
  <c r="I38" i="34"/>
  <c r="I39" i="34"/>
  <c r="I57" i="34"/>
  <c r="I24" i="34"/>
  <c r="I40" i="34"/>
  <c r="I26" i="34"/>
  <c r="I42" i="34"/>
  <c r="I43" i="34"/>
  <c r="I22" i="34"/>
  <c r="I27" i="34"/>
  <c r="I28" i="34"/>
  <c r="I44" i="34"/>
  <c r="I41" i="34"/>
  <c r="I30" i="34" l="1"/>
  <c r="I36" i="34"/>
  <c r="I31" i="34"/>
  <c r="I35" i="34"/>
  <c r="I34" i="34"/>
  <c r="I33" i="34"/>
  <c r="I32" i="34"/>
  <c r="G43" i="32" l="1"/>
  <c r="E43" i="32"/>
  <c r="D39" i="32"/>
  <c r="I39" i="32" s="1"/>
  <c r="F34" i="32"/>
  <c r="F43" i="32" s="1"/>
  <c r="D32" i="32"/>
  <c r="I32" i="32" s="1"/>
  <c r="D27" i="32"/>
  <c r="I27" i="32" s="1"/>
  <c r="H30" i="32" s="1"/>
  <c r="I21" i="32"/>
  <c r="H21" i="32" s="1"/>
  <c r="D11" i="32"/>
  <c r="I10" i="32"/>
  <c r="H20" i="32" s="1"/>
  <c r="D43" i="32" l="1"/>
  <c r="H27" i="32"/>
  <c r="H35" i="32"/>
  <c r="H33" i="32"/>
  <c r="H36" i="32"/>
  <c r="H38" i="32"/>
  <c r="H37" i="32"/>
  <c r="H34" i="32"/>
  <c r="H42" i="32"/>
  <c r="H41" i="32"/>
  <c r="H40" i="32"/>
  <c r="H25" i="32"/>
  <c r="H39" i="32"/>
  <c r="H26" i="32"/>
  <c r="H10" i="32"/>
  <c r="H22" i="32"/>
  <c r="H28" i="32"/>
  <c r="H13" i="32"/>
  <c r="H14" i="32"/>
  <c r="H31" i="32"/>
  <c r="H24" i="32"/>
  <c r="H15" i="32"/>
  <c r="I43" i="32"/>
  <c r="H29" i="32"/>
  <c r="H16" i="32"/>
  <c r="H32" i="32"/>
  <c r="H17" i="32"/>
  <c r="H23" i="32"/>
  <c r="H11" i="32"/>
  <c r="H12" i="32"/>
  <c r="H18" i="32"/>
  <c r="H19" i="32"/>
  <c r="I10" i="31" l="1"/>
  <c r="I21" i="31"/>
  <c r="H25" i="31" s="1"/>
  <c r="I26" i="31"/>
  <c r="H30" i="31" s="1"/>
  <c r="I31" i="31"/>
  <c r="D40" i="31"/>
  <c r="I40" i="31" s="1"/>
  <c r="G47" i="31"/>
  <c r="G48" i="31"/>
  <c r="G53" i="31"/>
  <c r="F53" i="31"/>
  <c r="E53" i="31"/>
  <c r="D53" i="31"/>
  <c r="H39" i="31"/>
  <c r="H38" i="31"/>
  <c r="H37" i="31"/>
  <c r="H36" i="31"/>
  <c r="H35" i="31"/>
  <c r="H34" i="31"/>
  <c r="H33" i="31"/>
  <c r="H32" i="31"/>
  <c r="H31" i="31"/>
  <c r="H28" i="31"/>
  <c r="H21" i="31"/>
  <c r="H20" i="31"/>
  <c r="H19" i="31"/>
  <c r="H18" i="31"/>
  <c r="H17" i="31"/>
  <c r="H16" i="31"/>
  <c r="H15" i="31"/>
  <c r="H14" i="31"/>
  <c r="H13" i="31"/>
  <c r="H12" i="31"/>
  <c r="H11" i="31"/>
  <c r="H10" i="31"/>
  <c r="C66" i="30"/>
  <c r="C67" i="30"/>
  <c r="O60" i="30"/>
  <c r="J60" i="30"/>
  <c r="H60" i="30"/>
  <c r="F60" i="30"/>
  <c r="E60" i="30"/>
  <c r="D36" i="30"/>
  <c r="D42" i="30"/>
  <c r="D45" i="30"/>
  <c r="D48" i="30"/>
  <c r="L33" i="30" s="1"/>
  <c r="D60" i="30"/>
  <c r="N60" i="30" s="1"/>
  <c r="P60" i="30" s="1"/>
  <c r="G56" i="30"/>
  <c r="K56" i="30" s="1"/>
  <c r="G50" i="30"/>
  <c r="G40" i="30"/>
  <c r="L26" i="30"/>
  <c r="K32" i="30"/>
  <c r="K31" i="30"/>
  <c r="K30" i="30"/>
  <c r="K28" i="30"/>
  <c r="K29" i="30"/>
  <c r="K26" i="30"/>
  <c r="L21" i="30"/>
  <c r="K21" i="30"/>
  <c r="L19" i="30"/>
  <c r="K19" i="30" s="1"/>
  <c r="K20" i="30"/>
  <c r="L10" i="30"/>
  <c r="K11" i="30" s="1"/>
  <c r="K15" i="30"/>
  <c r="K14" i="30"/>
  <c r="K13" i="30"/>
  <c r="K12" i="30"/>
  <c r="K10" i="30"/>
  <c r="G60" i="30"/>
  <c r="K23" i="30"/>
  <c r="K25" i="30"/>
  <c r="K24" i="30"/>
  <c r="K16" i="30"/>
  <c r="K17" i="30"/>
  <c r="K27" i="30"/>
  <c r="K22" i="30"/>
  <c r="B80" i="29"/>
  <c r="F73" i="29"/>
  <c r="C56" i="29"/>
  <c r="E73" i="29"/>
  <c r="F72" i="29"/>
  <c r="E72" i="29"/>
  <c r="F71" i="29"/>
  <c r="F70" i="29"/>
  <c r="E70" i="29"/>
  <c r="F69" i="29"/>
  <c r="E69" i="29"/>
  <c r="F68" i="29"/>
  <c r="E68" i="29"/>
  <c r="F67" i="29"/>
  <c r="E67" i="29"/>
  <c r="F66" i="29"/>
  <c r="F65" i="29"/>
  <c r="E65" i="29"/>
  <c r="F64" i="29"/>
  <c r="E64" i="29"/>
  <c r="D61" i="29"/>
  <c r="E61" i="29"/>
  <c r="D60" i="29"/>
  <c r="E60" i="29"/>
  <c r="E71" i="29"/>
  <c r="B55" i="29"/>
  <c r="B54" i="29"/>
  <c r="B53" i="29"/>
  <c r="B56" i="29"/>
  <c r="K39" i="29"/>
  <c r="I39" i="29"/>
  <c r="M38" i="29"/>
  <c r="M37" i="29"/>
  <c r="M36" i="29"/>
  <c r="J35" i="29"/>
  <c r="M35" i="29"/>
  <c r="L34" i="29"/>
  <c r="J34" i="29"/>
  <c r="M34" i="29"/>
  <c r="M33" i="29"/>
  <c r="N33" i="29"/>
  <c r="J32" i="29"/>
  <c r="M32" i="29"/>
  <c r="M31" i="29"/>
  <c r="M30" i="29"/>
  <c r="M29" i="29"/>
  <c r="N29" i="29"/>
  <c r="M28" i="29"/>
  <c r="M27" i="29"/>
  <c r="J26" i="29"/>
  <c r="M26" i="29"/>
  <c r="J25" i="29"/>
  <c r="M25" i="29"/>
  <c r="M24" i="29"/>
  <c r="J23" i="29"/>
  <c r="M23" i="29"/>
  <c r="M22" i="29"/>
  <c r="M21" i="29"/>
  <c r="M20" i="29"/>
  <c r="J19" i="29"/>
  <c r="J5" i="29"/>
  <c r="J39" i="29"/>
  <c r="M18" i="29"/>
  <c r="M17" i="29"/>
  <c r="M14" i="29"/>
  <c r="M15" i="29"/>
  <c r="M16" i="29"/>
  <c r="N14" i="29"/>
  <c r="M13" i="29"/>
  <c r="M12" i="29"/>
  <c r="M11" i="29"/>
  <c r="M10" i="29"/>
  <c r="M9" i="29"/>
  <c r="M8" i="29"/>
  <c r="M7" i="29"/>
  <c r="M6" i="29"/>
  <c r="M5" i="29"/>
  <c r="C68" i="29"/>
  <c r="H68" i="29"/>
  <c r="I68" i="29"/>
  <c r="Y36" i="29"/>
  <c r="P35" i="29"/>
  <c r="C64" i="29"/>
  <c r="H64" i="29"/>
  <c r="I64" i="29"/>
  <c r="N5" i="29"/>
  <c r="C72" i="29"/>
  <c r="H72" i="29"/>
  <c r="I72" i="29"/>
  <c r="C65" i="29"/>
  <c r="H65" i="29"/>
  <c r="C67" i="29"/>
  <c r="H67" i="29"/>
  <c r="I67" i="29"/>
  <c r="C70" i="29"/>
  <c r="H70" i="29"/>
  <c r="C73" i="29"/>
  <c r="H73" i="29"/>
  <c r="I73" i="29"/>
  <c r="C71" i="29"/>
  <c r="H71" i="29"/>
  <c r="C66" i="29"/>
  <c r="C69" i="29"/>
  <c r="H69" i="29"/>
  <c r="I69" i="29"/>
  <c r="I65" i="29"/>
  <c r="N22" i="29"/>
  <c r="P30" i="29"/>
  <c r="I70" i="29"/>
  <c r="I71" i="29"/>
  <c r="B61" i="29"/>
  <c r="F61" i="29"/>
  <c r="P14" i="29"/>
  <c r="M19" i="29"/>
  <c r="N18" i="29"/>
  <c r="L39" i="29"/>
  <c r="E66" i="29"/>
  <c r="H66" i="29"/>
  <c r="D62" i="29"/>
  <c r="M39" i="29"/>
  <c r="O20" i="29"/>
  <c r="C62" i="29"/>
  <c r="B62" i="29"/>
  <c r="F62" i="29"/>
  <c r="B60" i="29"/>
  <c r="N39" i="29"/>
  <c r="O11" i="29"/>
  <c r="P9" i="29"/>
  <c r="P25" i="29"/>
  <c r="D63" i="29"/>
  <c r="E63" i="29"/>
  <c r="B63" i="29"/>
  <c r="I66" i="29"/>
  <c r="C60" i="29"/>
  <c r="O16" i="29"/>
  <c r="C61" i="29"/>
  <c r="H61" i="29"/>
  <c r="I61" i="29"/>
  <c r="O37" i="29"/>
  <c r="O32" i="29"/>
  <c r="F60" i="29"/>
  <c r="B74" i="29"/>
  <c r="F63" i="29"/>
  <c r="E62" i="29"/>
  <c r="H62" i="29"/>
  <c r="O27" i="29"/>
  <c r="C63" i="29"/>
  <c r="H63" i="29"/>
  <c r="D74" i="29"/>
  <c r="I63" i="29"/>
  <c r="F74" i="29"/>
  <c r="I62" i="29"/>
  <c r="E74" i="29"/>
  <c r="O39" i="29"/>
  <c r="P39" i="29"/>
  <c r="C74" i="29"/>
  <c r="H60" i="29"/>
  <c r="I60" i="29"/>
  <c r="I74" i="29"/>
  <c r="L44" i="28"/>
  <c r="L51" i="28"/>
  <c r="P50" i="28"/>
  <c r="K49" i="28"/>
  <c r="P49" i="28"/>
  <c r="K48" i="28"/>
  <c r="P48" i="28"/>
  <c r="K47" i="28"/>
  <c r="P47" i="28"/>
  <c r="K46" i="28"/>
  <c r="P46" i="28"/>
  <c r="P45" i="28"/>
  <c r="P44" i="28"/>
  <c r="P51" i="28"/>
  <c r="N41" i="28"/>
  <c r="L6" i="28"/>
  <c r="L25" i="28"/>
  <c r="L30" i="28"/>
  <c r="L33" i="28"/>
  <c r="L34" i="28"/>
  <c r="L36" i="28"/>
  <c r="L41" i="28"/>
  <c r="K41" i="28"/>
  <c r="O40" i="28"/>
  <c r="O39" i="28"/>
  <c r="O38" i="28"/>
  <c r="O37" i="28"/>
  <c r="O36" i="28"/>
  <c r="M35" i="28"/>
  <c r="M30" i="28"/>
  <c r="M32" i="28"/>
  <c r="M41" i="28"/>
  <c r="O34" i="28"/>
  <c r="O33" i="28"/>
  <c r="O32" i="28"/>
  <c r="O31" i="28"/>
  <c r="O30" i="28"/>
  <c r="P30" i="28"/>
  <c r="O29" i="28"/>
  <c r="O28" i="28"/>
  <c r="O27" i="28"/>
  <c r="O26" i="28"/>
  <c r="O25" i="28"/>
  <c r="O24" i="28"/>
  <c r="O23" i="28"/>
  <c r="P23" i="28"/>
  <c r="O22" i="28"/>
  <c r="O21" i="28"/>
  <c r="O20" i="28"/>
  <c r="O19" i="28"/>
  <c r="P19" i="28"/>
  <c r="O18" i="28"/>
  <c r="O17" i="28"/>
  <c r="O16" i="28"/>
  <c r="O15" i="28"/>
  <c r="P15" i="28"/>
  <c r="O14" i="28"/>
  <c r="O13" i="28"/>
  <c r="O12" i="28"/>
  <c r="O11" i="28"/>
  <c r="O10" i="28"/>
  <c r="O9" i="28"/>
  <c r="O8" i="28"/>
  <c r="O7" i="28"/>
  <c r="O6" i="28"/>
  <c r="O35" i="28"/>
  <c r="P34" i="28"/>
  <c r="P6" i="28"/>
  <c r="O41" i="28"/>
  <c r="K51" i="28"/>
  <c r="P41" i="28"/>
  <c r="P53" i="28"/>
  <c r="G40" i="27"/>
  <c r="H47" i="27"/>
  <c r="N47" i="27"/>
  <c r="L47" i="27"/>
  <c r="J47" i="27"/>
  <c r="I47" i="27"/>
  <c r="F47" i="27"/>
  <c r="K45" i="27"/>
  <c r="G42" i="27"/>
  <c r="G41" i="27"/>
  <c r="G39" i="27"/>
  <c r="G38" i="27"/>
  <c r="G37" i="27"/>
  <c r="G36" i="27"/>
  <c r="G35" i="27"/>
  <c r="G34" i="27"/>
  <c r="G33" i="27"/>
  <c r="G32" i="27"/>
  <c r="G30" i="27"/>
  <c r="G29" i="27"/>
  <c r="G28" i="27"/>
  <c r="G27" i="27"/>
  <c r="G26" i="27"/>
  <c r="G25" i="27"/>
  <c r="G24" i="27"/>
  <c r="P23" i="27"/>
  <c r="O26" i="27"/>
  <c r="G23" i="27"/>
  <c r="E22" i="27"/>
  <c r="G22" i="27"/>
  <c r="P19" i="27"/>
  <c r="E21" i="27"/>
  <c r="G21" i="27"/>
  <c r="E20" i="27"/>
  <c r="G20" i="27" s="1"/>
  <c r="G19" i="27"/>
  <c r="P18" i="27"/>
  <c r="G18" i="27"/>
  <c r="G17" i="27"/>
  <c r="G16" i="27"/>
  <c r="G15" i="27"/>
  <c r="G14" i="27"/>
  <c r="G13" i="27"/>
  <c r="G12" i="27"/>
  <c r="G11" i="27"/>
  <c r="P10" i="27"/>
  <c r="O13" i="27"/>
  <c r="G10" i="27"/>
  <c r="M10" i="26"/>
  <c r="L14" i="26"/>
  <c r="I40" i="26"/>
  <c r="H40" i="26"/>
  <c r="G40" i="26"/>
  <c r="F40" i="26"/>
  <c r="M29" i="26"/>
  <c r="L29" i="26"/>
  <c r="L33" i="26"/>
  <c r="L34" i="26"/>
  <c r="L37" i="26"/>
  <c r="E40" i="26"/>
  <c r="M17" i="26"/>
  <c r="L17" i="26"/>
  <c r="K40" i="26"/>
  <c r="M22" i="26"/>
  <c r="L28" i="26"/>
  <c r="M18" i="26"/>
  <c r="L21" i="26"/>
  <c r="N65" i="25"/>
  <c r="L65" i="25"/>
  <c r="J65" i="25"/>
  <c r="I65" i="25"/>
  <c r="H54" i="25"/>
  <c r="H65" i="25"/>
  <c r="F65" i="25"/>
  <c r="K63" i="25"/>
  <c r="G60" i="25"/>
  <c r="K59" i="25"/>
  <c r="G59" i="25"/>
  <c r="G58" i="25"/>
  <c r="G57" i="25"/>
  <c r="G56" i="25"/>
  <c r="G55" i="25"/>
  <c r="G53" i="25"/>
  <c r="K52" i="25"/>
  <c r="G52" i="25"/>
  <c r="G51" i="25"/>
  <c r="G50" i="25"/>
  <c r="G49" i="25"/>
  <c r="K48" i="25"/>
  <c r="G48" i="25"/>
  <c r="G47" i="25"/>
  <c r="G44" i="25"/>
  <c r="G43" i="25"/>
  <c r="G42" i="25"/>
  <c r="G41" i="25"/>
  <c r="G40" i="25"/>
  <c r="G39" i="25"/>
  <c r="K38" i="25"/>
  <c r="G38" i="25"/>
  <c r="G37" i="25"/>
  <c r="G36" i="25"/>
  <c r="G35" i="25"/>
  <c r="G33" i="25"/>
  <c r="G32" i="25"/>
  <c r="G31" i="25"/>
  <c r="G30" i="25"/>
  <c r="G29" i="25"/>
  <c r="P25" i="25"/>
  <c r="O28" i="25"/>
  <c r="G28" i="25"/>
  <c r="G27" i="25"/>
  <c r="G26" i="25"/>
  <c r="O31" i="25"/>
  <c r="O25" i="25"/>
  <c r="G25" i="25"/>
  <c r="E24" i="25"/>
  <c r="G24" i="25" s="1"/>
  <c r="K23" i="25"/>
  <c r="K65" i="25"/>
  <c r="E23" i="25"/>
  <c r="G23" i="25" s="1"/>
  <c r="P21" i="25"/>
  <c r="O22" i="25"/>
  <c r="E22" i="25"/>
  <c r="G22" i="25"/>
  <c r="O24" i="25"/>
  <c r="G21" i="25"/>
  <c r="G20" i="25"/>
  <c r="P19" i="25"/>
  <c r="O19" i="25"/>
  <c r="G19" i="25"/>
  <c r="G18" i="25"/>
  <c r="G17" i="25"/>
  <c r="P10" i="25"/>
  <c r="O16" i="25"/>
  <c r="G16" i="25"/>
  <c r="G15" i="25"/>
  <c r="G14" i="25"/>
  <c r="G13" i="25"/>
  <c r="O12" i="25"/>
  <c r="G12" i="25"/>
  <c r="G11" i="25"/>
  <c r="G10" i="25"/>
  <c r="O10" i="27"/>
  <c r="O28" i="27"/>
  <c r="O27" i="27"/>
  <c r="O23" i="27"/>
  <c r="P30" i="27"/>
  <c r="O18" i="27"/>
  <c r="O16" i="27"/>
  <c r="O12" i="27"/>
  <c r="O17" i="27"/>
  <c r="O20" i="27"/>
  <c r="O22" i="27"/>
  <c r="O19" i="27"/>
  <c r="O21" i="27"/>
  <c r="O24" i="27"/>
  <c r="K47" i="27"/>
  <c r="O14" i="27"/>
  <c r="O25" i="27"/>
  <c r="O29" i="27"/>
  <c r="O11" i="27"/>
  <c r="O15" i="27"/>
  <c r="M40" i="26"/>
  <c r="L35" i="26"/>
  <c r="L32" i="26"/>
  <c r="L31" i="26"/>
  <c r="L30" i="26"/>
  <c r="L39" i="26"/>
  <c r="L36" i="26"/>
  <c r="L38" i="26"/>
  <c r="L25" i="26"/>
  <c r="L26" i="26"/>
  <c r="L27" i="26"/>
  <c r="L16" i="26"/>
  <c r="L22" i="26"/>
  <c r="L23" i="26"/>
  <c r="L24" i="26"/>
  <c r="L13" i="26"/>
  <c r="L12" i="26"/>
  <c r="L10" i="26"/>
  <c r="L11" i="26"/>
  <c r="L15" i="26"/>
  <c r="L19" i="26"/>
  <c r="L18" i="26"/>
  <c r="L20" i="26"/>
  <c r="P32" i="25"/>
  <c r="O20" i="25"/>
  <c r="O29" i="25"/>
  <c r="O13" i="25"/>
  <c r="O17" i="25"/>
  <c r="O10" i="25"/>
  <c r="O21" i="25"/>
  <c r="O23" i="25"/>
  <c r="O26" i="25"/>
  <c r="O30" i="25"/>
  <c r="O14" i="25"/>
  <c r="O18" i="25"/>
  <c r="O27" i="25"/>
  <c r="O11" i="25"/>
  <c r="O15" i="25"/>
  <c r="O40" i="27"/>
  <c r="O30" i="27"/>
  <c r="O33" i="27"/>
  <c r="O45" i="27"/>
  <c r="O43" i="27"/>
  <c r="O32" i="27"/>
  <c r="O46" i="27"/>
  <c r="O44" i="27"/>
  <c r="O39" i="27"/>
  <c r="O41" i="27"/>
  <c r="O35" i="27"/>
  <c r="O42" i="27"/>
  <c r="O38" i="27"/>
  <c r="O36" i="27"/>
  <c r="P47" i="27"/>
  <c r="O37" i="27"/>
  <c r="O34" i="27"/>
  <c r="O64" i="25"/>
  <c r="O55" i="25"/>
  <c r="O43" i="25"/>
  <c r="O39" i="25"/>
  <c r="O51" i="25"/>
  <c r="O35" i="25"/>
  <c r="O58" i="25"/>
  <c r="O54" i="25"/>
  <c r="O47" i="25"/>
  <c r="O42" i="25"/>
  <c r="O38" i="25"/>
  <c r="O48" i="25"/>
  <c r="O36" i="25"/>
  <c r="O62" i="25"/>
  <c r="O50" i="25"/>
  <c r="O34" i="25"/>
  <c r="O61" i="25"/>
  <c r="O57" i="25"/>
  <c r="O53" i="25"/>
  <c r="O46" i="25"/>
  <c r="O41" i="25"/>
  <c r="O33" i="25"/>
  <c r="O60" i="25"/>
  <c r="O49" i="25"/>
  <c r="O45" i="25"/>
  <c r="O37" i="25"/>
  <c r="O56" i="25"/>
  <c r="O44" i="25"/>
  <c r="O40" i="25"/>
  <c r="O59" i="25"/>
  <c r="O32" i="25"/>
  <c r="O52" i="25"/>
  <c r="P65" i="25"/>
  <c r="O63" i="25"/>
  <c r="G72" i="23"/>
  <c r="J72" i="23"/>
  <c r="K27" i="23"/>
  <c r="H72" i="23"/>
  <c r="D72" i="23"/>
  <c r="E66" i="23"/>
  <c r="E65" i="23"/>
  <c r="E64" i="23"/>
  <c r="E63" i="23"/>
  <c r="E62" i="23"/>
  <c r="E61" i="23"/>
  <c r="E59" i="23"/>
  <c r="E58" i="23"/>
  <c r="E57" i="23"/>
  <c r="E56" i="23"/>
  <c r="E55" i="23"/>
  <c r="E54" i="23"/>
  <c r="E53" i="23"/>
  <c r="E50" i="23"/>
  <c r="E49" i="23"/>
  <c r="E48" i="23"/>
  <c r="E47" i="23"/>
  <c r="E46" i="23"/>
  <c r="E45" i="23"/>
  <c r="E44" i="23"/>
  <c r="E43" i="23"/>
  <c r="E42" i="23"/>
  <c r="E41" i="23"/>
  <c r="E39" i="23"/>
  <c r="E38" i="23"/>
  <c r="E35" i="23"/>
  <c r="E34" i="23"/>
  <c r="E33" i="23"/>
  <c r="E32" i="23"/>
  <c r="E31" i="23"/>
  <c r="E30" i="23"/>
  <c r="E29" i="23"/>
  <c r="C26" i="23"/>
  <c r="E26" i="23"/>
  <c r="C25" i="23"/>
  <c r="E25" i="23"/>
  <c r="C24" i="23"/>
  <c r="E24" i="23" s="1"/>
  <c r="E23" i="23"/>
  <c r="E21" i="23"/>
  <c r="E20" i="23"/>
  <c r="E18" i="23"/>
  <c r="E17" i="23"/>
  <c r="E16" i="23"/>
  <c r="E15" i="23"/>
  <c r="E14" i="23"/>
  <c r="E13" i="23"/>
  <c r="E12" i="23"/>
  <c r="E11" i="23"/>
  <c r="E10" i="23"/>
  <c r="K28" i="23"/>
  <c r="K19" i="23"/>
  <c r="K22" i="23"/>
  <c r="K37" i="23"/>
  <c r="L23" i="23"/>
  <c r="L38" i="23"/>
  <c r="L20" i="23"/>
  <c r="K21" i="23"/>
  <c r="L29" i="23"/>
  <c r="L10" i="23"/>
  <c r="K14" i="23"/>
  <c r="F72" i="23"/>
  <c r="K29" i="23"/>
  <c r="L72" i="23"/>
  <c r="K33" i="23"/>
  <c r="K34" i="23"/>
  <c r="K41" i="23"/>
  <c r="K42" i="23"/>
  <c r="K43" i="23"/>
  <c r="K44" i="23"/>
  <c r="K45" i="23"/>
  <c r="K52" i="23"/>
  <c r="K46" i="23"/>
  <c r="K54" i="23"/>
  <c r="K47" i="23"/>
  <c r="K48" i="23"/>
  <c r="K49" i="23"/>
  <c r="K50" i="23"/>
  <c r="K53" i="23"/>
  <c r="K51" i="23"/>
  <c r="K55" i="23"/>
  <c r="K30" i="23"/>
  <c r="K20" i="23"/>
  <c r="K24" i="23"/>
  <c r="K26" i="23"/>
  <c r="K25" i="23"/>
  <c r="K60" i="23"/>
  <c r="K61" i="23"/>
  <c r="K62" i="23"/>
  <c r="K63" i="23"/>
  <c r="K70" i="23"/>
  <c r="K71" i="23"/>
  <c r="K59" i="23"/>
  <c r="K64" i="23"/>
  <c r="K65" i="23"/>
  <c r="K66" i="23"/>
  <c r="K67" i="23"/>
  <c r="K57" i="23"/>
  <c r="K68" i="23"/>
  <c r="K69" i="23"/>
  <c r="K56" i="23"/>
  <c r="K58" i="23"/>
  <c r="K31" i="23"/>
  <c r="K32" i="23"/>
  <c r="K35" i="23"/>
  <c r="K40" i="23"/>
  <c r="K39" i="23"/>
  <c r="K38" i="23"/>
  <c r="K23" i="23"/>
  <c r="K13" i="23"/>
  <c r="K17" i="23"/>
  <c r="K16" i="23"/>
  <c r="K15" i="23"/>
  <c r="K11" i="23"/>
  <c r="K18" i="23"/>
  <c r="K12" i="23"/>
  <c r="K10" i="23"/>
  <c r="N76" i="19"/>
  <c r="M76" i="19"/>
  <c r="M64" i="19"/>
  <c r="J78" i="19"/>
  <c r="H78" i="19"/>
  <c r="N78" i="19"/>
  <c r="M77" i="19"/>
  <c r="N77" i="19"/>
  <c r="N75" i="19"/>
  <c r="M75" i="19"/>
  <c r="N74" i="19"/>
  <c r="N73" i="19"/>
  <c r="M74" i="19"/>
  <c r="M21" i="19"/>
  <c r="L78" i="19"/>
  <c r="K78" i="19"/>
  <c r="I78" i="19"/>
  <c r="M73" i="19"/>
  <c r="N72" i="19"/>
  <c r="M72" i="19"/>
  <c r="N71" i="19"/>
  <c r="M71" i="19"/>
  <c r="M70" i="19"/>
  <c r="N69" i="19"/>
  <c r="M69" i="19"/>
  <c r="N68" i="19"/>
  <c r="M68" i="19"/>
  <c r="N67" i="19"/>
  <c r="M67" i="19"/>
  <c r="N66" i="19"/>
  <c r="M66" i="19"/>
  <c r="N65" i="19"/>
  <c r="M65" i="19"/>
  <c r="N64" i="19"/>
  <c r="N63" i="19"/>
  <c r="M63" i="19"/>
  <c r="N62" i="19"/>
  <c r="M62" i="19"/>
  <c r="N61" i="19"/>
  <c r="M61" i="19"/>
  <c r="N60" i="19"/>
  <c r="M60" i="19"/>
  <c r="N59" i="19"/>
  <c r="M59" i="19"/>
  <c r="N58" i="19"/>
  <c r="M58" i="19"/>
  <c r="N57" i="19"/>
  <c r="M57" i="19"/>
  <c r="N56" i="19"/>
  <c r="M56" i="19"/>
  <c r="N55" i="19"/>
  <c r="M55" i="19"/>
  <c r="N54" i="19"/>
  <c r="M54" i="19"/>
  <c r="N53" i="19"/>
  <c r="M53" i="19"/>
  <c r="N52" i="19"/>
  <c r="M52" i="19"/>
  <c r="N51" i="19"/>
  <c r="M51" i="19"/>
  <c r="N50" i="19"/>
  <c r="M50" i="19"/>
  <c r="N49" i="19"/>
  <c r="N48" i="19"/>
  <c r="M48" i="19"/>
  <c r="N47" i="19"/>
  <c r="M47" i="19"/>
  <c r="N46" i="19"/>
  <c r="M46" i="19"/>
  <c r="N45" i="19"/>
  <c r="M45" i="19"/>
  <c r="N44" i="19"/>
  <c r="M44" i="19"/>
  <c r="N43" i="19"/>
  <c r="M43" i="19"/>
  <c r="N42" i="19"/>
  <c r="M42" i="19"/>
  <c r="O41" i="19"/>
  <c r="P41" i="19"/>
  <c r="N41" i="19"/>
  <c r="M41" i="19"/>
  <c r="N40" i="19"/>
  <c r="M40" i="19"/>
  <c r="N39" i="19"/>
  <c r="M39" i="19"/>
  <c r="N38" i="19"/>
  <c r="M38" i="19"/>
  <c r="N37" i="19"/>
  <c r="M37" i="19"/>
  <c r="N36" i="19"/>
  <c r="M36" i="19"/>
  <c r="N35" i="19"/>
  <c r="M35" i="19"/>
  <c r="N34" i="19"/>
  <c r="M34" i="19"/>
  <c r="N33" i="19"/>
  <c r="M33" i="19"/>
  <c r="N32" i="19"/>
  <c r="M32" i="19"/>
  <c r="O31" i="19"/>
  <c r="P31" i="19"/>
  <c r="N31" i="19"/>
  <c r="M31" i="19"/>
  <c r="N30" i="19"/>
  <c r="M30" i="19"/>
  <c r="N29" i="19"/>
  <c r="M29" i="19"/>
  <c r="N28" i="19"/>
  <c r="M28" i="19"/>
  <c r="N27" i="19"/>
  <c r="M27" i="19"/>
  <c r="N26" i="19"/>
  <c r="M26" i="19"/>
  <c r="N25" i="19"/>
  <c r="M25" i="19"/>
  <c r="N24" i="19"/>
  <c r="M24" i="19"/>
  <c r="O23" i="19"/>
  <c r="P23" i="19"/>
  <c r="N23" i="19"/>
  <c r="M23" i="19"/>
  <c r="N22" i="19"/>
  <c r="M22" i="19"/>
  <c r="N21" i="19"/>
  <c r="N20" i="19"/>
  <c r="M20" i="19"/>
  <c r="O19" i="19"/>
  <c r="P19" i="19"/>
  <c r="N19" i="19"/>
  <c r="M19" i="19"/>
  <c r="N18" i="19"/>
  <c r="M18" i="19"/>
  <c r="N17" i="19"/>
  <c r="M17" i="19"/>
  <c r="N16" i="19"/>
  <c r="M16" i="19"/>
  <c r="N15" i="19"/>
  <c r="M15" i="19"/>
  <c r="N14" i="19"/>
  <c r="M14" i="19"/>
  <c r="N13" i="19"/>
  <c r="M13" i="19"/>
  <c r="N12" i="19"/>
  <c r="M12" i="19"/>
  <c r="N11" i="19"/>
  <c r="M11" i="19"/>
  <c r="O10" i="19"/>
  <c r="N10" i="19"/>
  <c r="M10" i="19"/>
  <c r="M78" i="19"/>
  <c r="L67" i="17"/>
  <c r="K67" i="17"/>
  <c r="J67" i="17"/>
  <c r="H67" i="17"/>
  <c r="M67" i="17"/>
  <c r="I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O39" i="17"/>
  <c r="P39" i="17"/>
  <c r="M39" i="17"/>
  <c r="M38" i="17"/>
  <c r="M37" i="17"/>
  <c r="M36" i="17"/>
  <c r="M35" i="17"/>
  <c r="M34" i="17"/>
  <c r="M33" i="17"/>
  <c r="M32" i="17"/>
  <c r="M31" i="17"/>
  <c r="M30" i="17"/>
  <c r="O29" i="17"/>
  <c r="P29" i="17"/>
  <c r="M29" i="17"/>
  <c r="M28" i="17"/>
  <c r="M27" i="17"/>
  <c r="M26" i="17"/>
  <c r="M25" i="17"/>
  <c r="M24" i="17"/>
  <c r="M23" i="17"/>
  <c r="O22" i="17"/>
  <c r="P22" i="17"/>
  <c r="M22" i="17"/>
  <c r="M21" i="17"/>
  <c r="M20" i="17"/>
  <c r="O19" i="17"/>
  <c r="P19" i="17"/>
  <c r="M19" i="17"/>
  <c r="M18" i="17"/>
  <c r="M17" i="17"/>
  <c r="M16" i="17"/>
  <c r="M15" i="17"/>
  <c r="M14" i="17"/>
  <c r="M13" i="17"/>
  <c r="M12" i="17"/>
  <c r="M11" i="17"/>
  <c r="O10" i="17"/>
  <c r="M10" i="17"/>
  <c r="O78" i="19"/>
  <c r="P10" i="19"/>
  <c r="P10" i="17"/>
  <c r="O67" i="17"/>
  <c r="H22" i="31" l="1"/>
  <c r="H23" i="31"/>
  <c r="H24" i="31"/>
  <c r="H26" i="31"/>
  <c r="H27" i="31"/>
  <c r="H29" i="31"/>
  <c r="H45" i="31"/>
  <c r="H41" i="31"/>
  <c r="H40" i="31"/>
  <c r="H44" i="31"/>
  <c r="H43" i="31"/>
  <c r="H42" i="31"/>
  <c r="H51" i="31"/>
  <c r="H49" i="31"/>
  <c r="H47" i="31"/>
  <c r="I53" i="31"/>
  <c r="H52" i="31"/>
  <c r="H50" i="31"/>
  <c r="H46" i="31"/>
  <c r="H48" i="31"/>
  <c r="K57" i="30"/>
  <c r="K46" i="30"/>
  <c r="L60" i="30"/>
  <c r="K42" i="30"/>
  <c r="K44" i="30"/>
  <c r="K55" i="30"/>
  <c r="K35" i="30"/>
  <c r="K51" i="30"/>
  <c r="K52" i="30"/>
  <c r="K34" i="30"/>
  <c r="K50" i="30"/>
  <c r="K39" i="30"/>
  <c r="K41" i="30"/>
  <c r="K43" i="30"/>
  <c r="K33" i="30"/>
  <c r="K36" i="30"/>
  <c r="K47" i="30"/>
  <c r="K38" i="30"/>
  <c r="K37" i="30"/>
  <c r="K54" i="30"/>
  <c r="K53" i="30"/>
  <c r="K40" i="30"/>
  <c r="K45" i="30"/>
  <c r="K59" i="30"/>
  <c r="K49" i="30"/>
  <c r="K58" i="30"/>
  <c r="K48" i="30"/>
  <c r="K18" i="30"/>
</calcChain>
</file>

<file path=xl/sharedStrings.xml><?xml version="1.0" encoding="utf-8"?>
<sst xmlns="http://schemas.openxmlformats.org/spreadsheetml/2006/main" count="1485" uniqueCount="601">
  <si>
    <t>CUENTA</t>
  </si>
  <si>
    <t xml:space="preserve">NOMBRE </t>
  </si>
  <si>
    <t>Unidad pedagógica de las licenciaturas</t>
  </si>
  <si>
    <t>Fortalecimiento de la Unidad de formación humana centrada en un pensamiento crítico, ciudadano, ético y ambiental</t>
  </si>
  <si>
    <t>Incorporación de los programas académico en la generación de una cultura del bilingüismo</t>
  </si>
  <si>
    <t>Fortalecimiento de la actividad física formativa</t>
  </si>
  <si>
    <t xml:space="preserve">Centro de Recursos para el Aprendizaje y la Investigación (CRAI) </t>
  </si>
  <si>
    <t>Fortalecimiento de la plataforma SIMCA de DARCA</t>
  </si>
  <si>
    <t>Plan de vinculación y desarrollo integral de los Egresados</t>
  </si>
  <si>
    <t>Implementación del Ecosistema de Ciencia, Tecnologia e Innovaciòn</t>
  </si>
  <si>
    <t>Implementación del programa Excelencia en Investigación</t>
  </si>
  <si>
    <t>Fortalecimiento a la gestión de la innovación y la transferencia</t>
  </si>
  <si>
    <t>Reconocimiento e Interacción Social para la Paz Territorial "Unicauca para ti"</t>
  </si>
  <si>
    <t xml:space="preserve">Consolidación de una Agenda Cultural como un espacio propicio para el esparcimiento cultural tanto de la comunidad universitaria como de la ciudadanía en general </t>
  </si>
  <si>
    <t>Implementación de espacios de libre esparcimiento para el desarrollo físico y emocional integral para la comunidad universitaria</t>
  </si>
  <si>
    <t>Fortalecimiento del uso de medios de transporte alternativo “Univercicleta”</t>
  </si>
  <si>
    <t>Fortalecimiento de la gestión ambiental de la Universidad del Cauca</t>
  </si>
  <si>
    <t xml:space="preserve">Implementación del Modelo de  permanencia y graduación estudiantil </t>
  </si>
  <si>
    <t>Generación de procesos formativos que permitan el reconocimiento de la diferencia, la formación ciudadanía y mejoren la cultura institucional</t>
  </si>
  <si>
    <t>Fortalecimiento de la Orquesta Sinfónica Universidad del cauca</t>
  </si>
  <si>
    <t>Modernización de red y plataformas tecnológicas de la Universidad del Cauca</t>
  </si>
  <si>
    <t>Modernización de las tecnologías de información y comunicación “Data Center Universidad del Cauca”</t>
  </si>
  <si>
    <t>Consolidación de la información de los sistemas de información "Unicauca en cifras"</t>
  </si>
  <si>
    <t>Marcación de los bienes muebles e inmuebles de la Universidad del Cauca</t>
  </si>
  <si>
    <t>Elaboración de diseños y estudios previos para implementación del Plan Maestro Urbanístico y Arquitectónico de la Universidad del Cauca 2018-2022</t>
  </si>
  <si>
    <t>Desarrollo de Construcciones nuevas y obras civiles para implementación del Plan Maestro Urbanístico y Arquitectónico 2018-2022</t>
  </si>
  <si>
    <t>Adquisición de Mobiliario, equipos y equipos especiales para implementación del Plan Maestro Urbanístico y Arquitectónico 2018-2022</t>
  </si>
  <si>
    <t>Realización de adecuaciones, acabados arquitectonicos, cambios de uso e Iluminación, redes eléctricas, de voz y datos para implementación del Plan Maestro Urbanístico y Arquitectónico</t>
  </si>
  <si>
    <t>Generación de espacios de movilidad y parqueaderos para implementación del Plan Maestro Urbanístico y Arquitectónico 2018-2022</t>
  </si>
  <si>
    <t>Desarrollo de consultorías relacionadas con proyectos de infraestructura y desarrollo de sistemas de información</t>
  </si>
  <si>
    <t>Excelencia Educativa</t>
  </si>
  <si>
    <t>Fortalecimiento de la gestión de la calidad</t>
  </si>
  <si>
    <t>Investigación, innovacion e interacción social</t>
  </si>
  <si>
    <t>Formación Integral con cultura y bienestar</t>
  </si>
  <si>
    <t>Fortalecimiento Institucional</t>
  </si>
  <si>
    <t>Fortalecimiento de los programas de pregrado y posgrados acreditados y acreditables</t>
  </si>
  <si>
    <t>Fortalecimiento de la gestión de la calidad y acreditación de la Universidad del Cauca</t>
  </si>
  <si>
    <t>ESTAMPILLA NAL.Reconocimiento e Interacción Social para la Paz Territorial "Unicauca para ti"</t>
  </si>
  <si>
    <t>EJES ESTRATEGICOS</t>
  </si>
  <si>
    <t>ESTAMPILLA-Diseños, estudios previos y presupuestos de fortalecimiento de nueva infraestructura o adecuaciones</t>
  </si>
  <si>
    <t>ESTAMPILLA. Desarrollo de Construcciones nuevas y obras civiles para implementación del Plan Maestro Urbanístico y Arquitectónico</t>
  </si>
  <si>
    <t>ESTAMPILLA. Adquisición de Mobiliario, equipos y equipos especiales para implementación del Plan Maestro Urbanístico y Arquitectónico</t>
  </si>
  <si>
    <t>ESTAMPILLA. Desarrollo de consultorías relacionadas con proyectos de infraestructura y desarrollo de sistemas de información</t>
  </si>
  <si>
    <t>CREE Diseño, construcción, dotación Ciudadela  Sede Santander de Quilichao.</t>
  </si>
  <si>
    <t>DNP. Diseño, construcción, dotación Ciudadela  Sede Santander de Quilichao.</t>
  </si>
  <si>
    <t>UNIVERSIDAD DEL CAUCA</t>
  </si>
  <si>
    <t xml:space="preserve">OFICINA DE PLANEACIÓN Y DESARROLLO INSTITUCIONAL </t>
  </si>
  <si>
    <t>Consolidación de los procesos académico, administrativos de los programas de posgrados (Gestar procesos y procedimientos académico- administrativos en los programas de posgrados)</t>
  </si>
  <si>
    <t>Estampilla. Modernización y actualización de red, plataformas tecnológicas  y Sistemas de Información de la Universidad del Cauca</t>
  </si>
  <si>
    <t>Estampilla. Consolidación de la información de los sistemas de información "Unicauca en cifras"</t>
  </si>
  <si>
    <t>ESTAMPILLA  NAL.Desarrollo de Construcciones nuevas y obras civiles para implementación del Plan Maestro Urbanístico y Arquitectónico. Nac.</t>
  </si>
  <si>
    <t>ESTAMPILLA NAL. Adquisición de Mobiliario, equipos y equipos especiales para implementación del Plan Maestro Urbanístico y Arquitectónico</t>
  </si>
  <si>
    <t>ESTAMPILLA. Realización de adecuaciónes, acabados arquitectonicos, cambios de uso e Iluminación, redes eléctricas, de voz y datos para implementación del Plan Maestro Urbanístico y Arquitectónico</t>
  </si>
  <si>
    <t>ESTAMPILLA. Diseño, construcción, dotación Ciudadela  Sede Santander de Quilichao.</t>
  </si>
  <si>
    <t>ESTAMPILLA- Construcción del nuevo edificio de la Calle 5 No. 4-07 - Bicentenario Universidad del Cauca.</t>
  </si>
  <si>
    <t>Formalización del registro de propiedad privada RPP 432 sobre región  del NAYA de la Universidad del Cauca.</t>
  </si>
  <si>
    <t>ESTAMPILLA - Generación de espacios de Movilidad y parqueaderos para implementación del Plan Maestro Urbanístico y Arquitectónico</t>
  </si>
  <si>
    <t>ESTAMPILLA, Edif.CECUN - Centro de Encuentro Cult</t>
  </si>
  <si>
    <t>ESTAMPILLA NAL. Diseño, construcción, dotación Ciudadela  Sede Santander de Quilichao.</t>
  </si>
  <si>
    <t>ESTAMPILLA NAL- Construcción del nuevo edificio de la Calle 5 No. 4-07 - Bicentenario Universidad del Cauca</t>
  </si>
  <si>
    <r>
      <t xml:space="preserve">PFC.  Suministro de dispositivos electrónicos (Tablets y/o similares) y planes de datos que permitan la conectividad para el acceso adecuado a la presencialidad remota a clases y actividades que de ellas se deriven </t>
    </r>
    <r>
      <rPr>
        <b/>
        <sz val="10"/>
        <rFont val="Arial"/>
        <family val="2"/>
      </rPr>
      <t>(PFC 2020)</t>
    </r>
  </si>
  <si>
    <r>
      <t xml:space="preserve">PFC. Fortalecimiento de la infraestructura tecnológica de las aulas de clase y otros espacios académicos de la Universidad del Cauca mediante la compraventa de equipos de red cableada y las adecuaciones físicas necesarias para tal fin  </t>
    </r>
    <r>
      <rPr>
        <b/>
        <sz val="10"/>
        <rFont val="Arial"/>
        <family val="2"/>
      </rPr>
      <t>(PFC 2020)</t>
    </r>
  </si>
  <si>
    <t>ESTAMPILLA  NAL. Modernización y actualización de red, plataformas tecnológicas  y Sistemas de Información de la Universidad del Cauca</t>
  </si>
  <si>
    <t>Gestión Estratégica y Administrativa</t>
  </si>
  <si>
    <t>Diseño, construcción, dotación Ciudadela  Sede Santander de Quilichao.</t>
  </si>
  <si>
    <t>PLAN DE INVERSIÓN 2021</t>
  </si>
  <si>
    <t>APROPIACION DEFINITIVA 2019</t>
  </si>
  <si>
    <t>APROPIACION DEFINITIVA 2020</t>
  </si>
  <si>
    <t>% DE INCREMENTO O DECRECIMIENTO</t>
  </si>
  <si>
    <t>PROPUESTA DE DISTRIBUCIÓN 2021 Art 86</t>
  </si>
  <si>
    <t>PROPUESTA DE DISTRIBUCIÓN ESTAMPILLA NAL</t>
  </si>
  <si>
    <t>PROPUESTA DE DISTRIBUCIÓN ESTAMPILLA UNICAUCA</t>
  </si>
  <si>
    <t>VIGENCIAS FUTURAS</t>
  </si>
  <si>
    <t>POSTGRADOS</t>
  </si>
  <si>
    <t>PLAN DE FOMENTO A LA CALIDAD 2020</t>
  </si>
  <si>
    <t>PLAN DE FOMETO A LA CALIDAD 2021</t>
  </si>
  <si>
    <t xml:space="preserve">% DE ASINGACIÓN </t>
  </si>
  <si>
    <t>Programa para la atención educativa de las personas con discapacidad</t>
  </si>
  <si>
    <t>PFC Licencia CONSORTIA</t>
  </si>
  <si>
    <t>PFC. Fortalecimiento de los programas de pregrado y posgrados acreditados y acreditables</t>
  </si>
  <si>
    <t>PFC. Implementación del Ecosistema de Ciencia, Tecnologia e Innovaciòn</t>
  </si>
  <si>
    <t>PFC. Implementación del programa Excelencia en Investigación</t>
  </si>
  <si>
    <t xml:space="preserve">ESTAMPILLA, Edif.CECUN - Centro de Encuentro Cultural </t>
  </si>
  <si>
    <t xml:space="preserve">PFC. Implementación del Modelo de  permanencia y graduación estudiantil </t>
  </si>
  <si>
    <t>ESTAMPILLA - Modernización de las tecnologías de información y comunicación 
Data Center Universidad del Cauca</t>
  </si>
  <si>
    <t>Diseños, estudios previos y presupuestos de fortalecimiento de nueva infraestructura o adecuaciones</t>
  </si>
  <si>
    <r>
      <rPr>
        <b/>
        <sz val="10"/>
        <color rgb="FFFF0000"/>
        <rFont val="Arial"/>
        <family val="2"/>
      </rPr>
      <t xml:space="preserve">Excedentes Financieros. </t>
    </r>
    <r>
      <rPr>
        <sz val="10"/>
        <color rgb="FF000000"/>
        <rFont val="Arial"/>
        <family val="2"/>
      </rPr>
      <t>Adquisición de Mobiliario, equipos y equipos especiales para implementación del Plan Maestro Urbanístico y Arquitectónico 2018-2022</t>
    </r>
  </si>
  <si>
    <t>ESTAMPILLA. Realización de adecuaciones, acabados arquitectonicos, cambios de uso e Iluminación, redes eléctricas, de voz y datos para implementación del Plan Maestro Urbanístico y Arquitectónico</t>
  </si>
  <si>
    <t>Diseño,construcciòn y Dotaciòn Sede F.C. Humanas y Sociales</t>
  </si>
  <si>
    <t xml:space="preserve">PFC.Fortalecimiento de la infraestructura tecnológica de las aulas de clase y otros espacios académicos de la Universidad del Cauca mediante la compraventa de equipos de red cableada y las adecuaciones físicas necesarias para tal fin </t>
  </si>
  <si>
    <t xml:space="preserve">PFC. Suministro de dispositivos electrónicos (equipos portátiles) y planes de datos que permitan la conectividad para el acceso adecuado a la presencialidad remota a clases y actividades que de ellas se deriven </t>
  </si>
  <si>
    <t>PFC Facultades</t>
  </si>
  <si>
    <t xml:space="preserve">PFC Sistema de Gestión Seguridad de la Información (SGSI) </t>
  </si>
  <si>
    <t>TOTAL PLAN DE INVERSIÓN 2019</t>
  </si>
  <si>
    <t>Total</t>
  </si>
  <si>
    <t>CREE-Construcción del nuevo edificio de la Calle 5 No. 4-07 - Bicentenario Universidad del Cauca.</t>
  </si>
  <si>
    <t>Construcción del nuevo edificio de la Calle 5 No. 4-07 - Bicentenario Universidad del Cauca.</t>
  </si>
  <si>
    <t>ACUMULADO</t>
  </si>
  <si>
    <t>CONTRACREDITO</t>
  </si>
  <si>
    <t>CREDITO</t>
  </si>
  <si>
    <t>PAGOS O RECAUDOS</t>
  </si>
  <si>
    <t>OBLIGACIONES</t>
  </si>
  <si>
    <t>REGISTROS</t>
  </si>
  <si>
    <t>CERTIFICADOS</t>
  </si>
  <si>
    <t>TRASLADOS</t>
  </si>
  <si>
    <t>ADICION Y/O DISMINUCION</t>
  </si>
  <si>
    <t>% EJECUCIÓN EJE</t>
  </si>
  <si>
    <t>TOTAL EJE</t>
  </si>
  <si>
    <t>% DE EJECUCIÓN</t>
  </si>
  <si>
    <t>TRAMITE</t>
  </si>
  <si>
    <t>APROPIACION DEFINITIVA</t>
  </si>
  <si>
    <t>MODIFICACIONES</t>
  </si>
  <si>
    <t>APROPIACION INICIAL</t>
  </si>
  <si>
    <t>PLAN DE INVERSIÓN 2018</t>
  </si>
  <si>
    <t>TOTAL PLAN DE INVERSIÓN 2020</t>
  </si>
  <si>
    <r>
      <t xml:space="preserve">PFC.  Suministro e Instalación de mobiliario para la zona administrativo del Centro Deportivo Universitario. </t>
    </r>
    <r>
      <rPr>
        <b/>
        <sz val="10"/>
        <rFont val="Arial"/>
        <family val="2"/>
      </rPr>
      <t xml:space="preserve"> (PFC 2019)</t>
    </r>
  </si>
  <si>
    <r>
      <t xml:space="preserve">PFC. Dotación de equipos específicos para los departamentos de Física, Química y Morfología de la Universidad del Cauca. </t>
    </r>
    <r>
      <rPr>
        <b/>
        <sz val="10"/>
        <rFont val="Arial"/>
        <family val="2"/>
      </rPr>
      <t xml:space="preserve"> (PFC 2019)</t>
    </r>
  </si>
  <si>
    <r>
      <t xml:space="preserve">PFC. Construcción del campo de juego para la práctica del deporte en la sede de Santander de Quilichao. </t>
    </r>
    <r>
      <rPr>
        <b/>
        <sz val="10"/>
        <rFont val="Arial"/>
        <family val="2"/>
      </rPr>
      <t xml:space="preserve"> (PFC 2019)</t>
    </r>
  </si>
  <si>
    <t>Modernización de las tecnologías de información y comunicación Data Center Universidad del Cauca</t>
  </si>
  <si>
    <r>
      <t>PFC. Modernización y actualización de red, plataformas tecnológicas  y Sistemas de Información de la Universidad del Cauca a de Ciencia, Tecnología e Investigación.</t>
    </r>
    <r>
      <rPr>
        <b/>
        <sz val="10"/>
        <rFont val="Arial"/>
        <family val="2"/>
      </rPr>
      <t xml:space="preserve"> (PFC 2019)</t>
    </r>
  </si>
  <si>
    <r>
      <t xml:space="preserve">PFC. Implementación del Modelo de  permanencia y graduación estudiantil a de Ciencia, Tecnología e Investigación. </t>
    </r>
    <r>
      <rPr>
        <b/>
        <sz val="10"/>
        <color theme="1"/>
        <rFont val="Arial"/>
        <family val="2"/>
      </rPr>
      <t>(PFC 2020)</t>
    </r>
  </si>
  <si>
    <r>
      <t>PFC. Implementación del Modelo de  permanencia y graduación estudiantil a de Ciencia, Tecnología e Investigación.</t>
    </r>
    <r>
      <rPr>
        <b/>
        <sz val="10"/>
        <color theme="1"/>
        <rFont val="Arial"/>
        <family val="2"/>
      </rPr>
      <t xml:space="preserve"> (PFC 2019)</t>
    </r>
  </si>
  <si>
    <t>ESTAMPILLA NAL. Implementación del Modelo de  permanencia y graduación estudiantil</t>
  </si>
  <si>
    <r>
      <t xml:space="preserve">PFC. Implementación del programa de excelencia en Investigación a de Ciencia, Tecnología e Investigación. </t>
    </r>
    <r>
      <rPr>
        <b/>
        <sz val="10"/>
        <rFont val="Arial"/>
        <family val="2"/>
      </rPr>
      <t>(PFC 2020)</t>
    </r>
  </si>
  <si>
    <r>
      <t xml:space="preserve">PFC. Implementación del programa de excelencia en Investigación a de Ciencia, Tecnología e Investigación. </t>
    </r>
    <r>
      <rPr>
        <b/>
        <sz val="10"/>
        <rFont val="Arial"/>
        <family val="2"/>
      </rPr>
      <t>(PFC 2019)</t>
    </r>
  </si>
  <si>
    <r>
      <t>PFC.Implementación del Ecosistema de Ciencia, Tecnología e Investigación.</t>
    </r>
    <r>
      <rPr>
        <b/>
        <sz val="10"/>
        <rFont val="Arial"/>
        <family val="2"/>
      </rPr>
      <t xml:space="preserve"> (PFC 2020)</t>
    </r>
  </si>
  <si>
    <r>
      <t xml:space="preserve">PFC.Implementación del Ecosistema de Ciencia, Tecnología e Investigación. </t>
    </r>
    <r>
      <rPr>
        <b/>
        <sz val="10"/>
        <rFont val="Arial"/>
        <family val="2"/>
      </rPr>
      <t>(PFC 2019)</t>
    </r>
  </si>
  <si>
    <r>
      <t>PFC. Fortalecimiento de los programas de pregrado y posgrado Acreditados y Acreditables.</t>
    </r>
    <r>
      <rPr>
        <b/>
        <sz val="10"/>
        <rFont val="Arial"/>
        <family val="2"/>
      </rPr>
      <t xml:space="preserve"> (PFC 2020)</t>
    </r>
  </si>
  <si>
    <r>
      <t xml:space="preserve">PFC. Fortalecimiento de los programas de pregrado y posgrado Acreditados y Acreditables. </t>
    </r>
    <r>
      <rPr>
        <b/>
        <sz val="10"/>
        <rFont val="Arial"/>
        <family val="2"/>
      </rPr>
      <t>(PFC 2019)</t>
    </r>
  </si>
  <si>
    <t>SALDOS DE APROPIACIÓN
CDP</t>
  </si>
  <si>
    <t>PLAN DE INVERSIÓN 2020</t>
  </si>
  <si>
    <t>PLAN DE INVERSIÓN 2019</t>
  </si>
  <si>
    <t>PFC. Fortalecimiento de los programas de pregrado y posgrado Acreditados y Acreditables.</t>
  </si>
  <si>
    <t>PFC.Implementación del Ecosistema de Ciencia, Tecnología e Investigación.</t>
  </si>
  <si>
    <t>PFC. Implementación del programa de excelencia en Investigación</t>
  </si>
  <si>
    <t>Estampilla. Consolidación de una Agenda Cultural como un espacio propicio para el esparcimiento cultural tanto de la comunidad universitaria como de la ciudadanía en general</t>
  </si>
  <si>
    <t>PFC. Implementación del Modelo de  permanencia y graduación estudiantil</t>
  </si>
  <si>
    <t>Estampilla. Generación de procesos formativos que permitan el reconocimiento de la diferencia, la formación ciudadanía y mejoren la cultura instituciona</t>
  </si>
  <si>
    <t>PFC. Modernización y actualización de red, plataformas tecnológicas  y Sistemas de Información de la Universidad del Cauca</t>
  </si>
  <si>
    <t>PFC. Construcción del campo de juego para la práctica del deporte en la sede de Santander de Quilichao.</t>
  </si>
  <si>
    <t>PFC. Dotación de equipos específicos para los departamentos de Física, Química y Morfología de la Universidad del Cauca.</t>
  </si>
  <si>
    <t>PFC.  Suministro e Instalación de mobiliario para la zona administrativo del Centro Deportivo Universitario.</t>
  </si>
  <si>
    <t>CREE</t>
  </si>
  <si>
    <t>CREE.Nueva sede para la facultad de Ciencias Humanas y Sociales, Universidad del Cauca.</t>
  </si>
  <si>
    <t>CREE, Reposición y dotación de laboratorios con equipos menores</t>
  </si>
  <si>
    <t>Diseño,construcción y Dotación Sede F.C. Humanas y Sociales</t>
  </si>
  <si>
    <t>Fortalecimiento físico y tecnológico de la División de Registro y Control Académico</t>
  </si>
  <si>
    <t>TOTAL PLAN DE INVERSIÓN 2021</t>
  </si>
  <si>
    <t>TOTAL PLAN DE INVERSIÓN 2022</t>
  </si>
  <si>
    <t>PLAN DE INVERSIÓN 2022</t>
  </si>
  <si>
    <t>PLAN DE FOMETO A LA CALIDAD 2022</t>
  </si>
  <si>
    <t>,</t>
  </si>
  <si>
    <t>TOTAL EJE
2022 SIN PFC 2022</t>
  </si>
  <si>
    <t>RADICADO 
(FECHA)</t>
  </si>
  <si>
    <t>ALCANCE DEL PROYECTO
(OBJETIVO)</t>
  </si>
  <si>
    <t xml:space="preserve">TOTAL EJE
2021 </t>
  </si>
  <si>
    <t>RG 2018 - 002
(26/10/2018)</t>
  </si>
  <si>
    <t>Favorecer el mejoramiento de las condiciones para mantener una cultura de la excelencia académica en los programas de licenciatura en pro de la renovación de la acreditación de los programas</t>
  </si>
  <si>
    <t>RG 2017 - 021
(5/12/2017)</t>
  </si>
  <si>
    <t>Consolidar una unidad de formación humanística centrada en un pensamiento crítico, ciudadano y ético</t>
  </si>
  <si>
    <t>RG 2017 - 022
(5/12/2017)</t>
  </si>
  <si>
    <t>Promover el aprendizaje de los idiomas extranjeros en la Comunidad Universitaria</t>
  </si>
  <si>
    <t>RG 2017 - 023
(5/12/2017)</t>
  </si>
  <si>
    <t>Fortalecer el  Programa Actividad Física Formativa en la Universidad del Cauca</t>
  </si>
  <si>
    <t>RG 2017 - 024
(5/12/2017)</t>
  </si>
  <si>
    <t>Impulsar un nuevo modelo de biblioteca universitaria, concebida como parte activa y esencial de un sistema de recursos para el aprendizaje y la investigación.</t>
  </si>
  <si>
    <t>RG 2017 - 025
(30/08/2018)</t>
  </si>
  <si>
    <t>RG 2017 - 026
(1/12/2017)</t>
  </si>
  <si>
    <t>Establecer un programa integral articulado para la atención educativa de las personas con discapacidad desde el ingreso, permanencia y graduación</t>
  </si>
  <si>
    <t>RG 2018 - 001
(25/10/2018)</t>
  </si>
  <si>
    <t>Elaborar e implementar una propuesta de direccionamiento estratégico para el Centro de Posgrados de la Universidad del Cauca con el propósito de orientar los procesos y procedimientos académicos y administrativos de los programas de posgrado.</t>
  </si>
  <si>
    <t>RG 2018 - 003
(21/06/2018)</t>
  </si>
  <si>
    <t>Concretar una estrategias de comunicación y articulación con sus egresados, de tal manera que permita desarrollar programas, proyectos y acciones conjuntas que respondan a las necesidades y expectativas tanto de sus egresados y sus formas de organización, como de la Universidad, sus facultades, departamentos y programas académicos.</t>
  </si>
  <si>
    <t>RG 2017 - 009
(4/12/2017)</t>
  </si>
  <si>
    <t>Mantener la certificacion y  acreditacion de calidad institucional de la Universidad del Cauca</t>
  </si>
  <si>
    <t>RG 2017 - 020
(5/12/2017)</t>
  </si>
  <si>
    <t>Fortalecer las dinámicas para la acreditación y renovación de la misma de los programas acreditables y acreditados</t>
  </si>
  <si>
    <t>RG 2017 - 032
(5/12/2017)</t>
  </si>
  <si>
    <t xml:space="preserve">Poner en marcha un ecosistema de ciencia tecnologia e innovacion que articule  la alianza universidad empresa, estado y sociedad </t>
  </si>
  <si>
    <t>RG 2017 - 033
(5/12/2017)</t>
  </si>
  <si>
    <t>Fortalecer los grupos de investigación desde cada Facultad con el proposito de incrementar los productos de investigación y su calidad que permita mejorar el posicionamiento a nivel internacional</t>
  </si>
  <si>
    <t>RG 2017 - 034
(5/12/2017)</t>
  </si>
  <si>
    <t>Apoyar a los grupos de investigación y la comunidad universitaria para que en conjunto con aliados externos realicen procesos de innovación, emprendimiento y trasferencia de resultados de investigación para beneficio de la región y el país.</t>
  </si>
  <si>
    <t>RG 2017 - 035
(5/12/2017)</t>
  </si>
  <si>
    <t>Fortalecer la interacción social de la Universidad del Cauca mediante la alianza Universidad-Empresa-Estado-Sociedad</t>
  </si>
  <si>
    <t>RG 2017 - 027A
(5/12/2017)</t>
  </si>
  <si>
    <t xml:space="preserve">Consolidar una agenda cultural como espacio propicio para el esparcimiento de la comunidad universitaria y comunidad general, a partir del desarrollo de acciones de articulación, formación, promoción e investigación del arte y la cultura, así como la preservación y promoción patrimonial. </t>
  </si>
  <si>
    <t>RG 2017 - 028
(5/12/2017)</t>
  </si>
  <si>
    <t>Implementar estrategias para el bienestar universitario</t>
  </si>
  <si>
    <t>RG 2017 - 029
(10/05/2018)</t>
  </si>
  <si>
    <t xml:space="preserve">Promocionar la bicicleta como medio alternativo y sostenible de estudiantes en el entorno universitario y la ciudad. </t>
  </si>
  <si>
    <t>RG 2017 - 037
(14/06/2018)</t>
  </si>
  <si>
    <t xml:space="preserve">Fortalecimiento del Sistema de Gestión Ambiental de la Universidad del Cauca </t>
  </si>
  <si>
    <t>RG 2017 - 030
(5/12/2017)</t>
  </si>
  <si>
    <t>Implementar un  modelo de Permanencia y Graduación estudiantil para la Universidad del Cauca</t>
  </si>
  <si>
    <t>RG 2017 - 031
(5/12/2018)</t>
  </si>
  <si>
    <t>Generación de procesos formativos que permitan el reconocimiento de la diferencia, la formación ciudadanía y mejorar la cultura institucional (Todos somos universidad)</t>
  </si>
  <si>
    <t xml:space="preserve">Generar procesos formativos que permitan el reconocimiento de la diferencia cultural y se promocione la formación ciudadana en perspectiva de paz que permita mejorar la cultura institucional. </t>
  </si>
  <si>
    <t>RG 2017 - 027B
(5/12/2017)</t>
  </si>
  <si>
    <t>Ofrecer a estudiantes y docentes, la posibilidad de consolidar un buen nivel musical –coordinado por la propia Universidad—extendiéndolo a otras entidades relacionadas con la cultura, en lo institucional, local, regional, nacional, internacional</t>
  </si>
  <si>
    <t>RG 2017 - 010
(22/11/2017)</t>
  </si>
  <si>
    <t>Fortalecimiento Tecnológico de la gestión academica y administrativa mediante la actualización y adquisición de equipos</t>
  </si>
  <si>
    <t>RG 2017 - 012
(1/12/2017)</t>
  </si>
  <si>
    <t xml:space="preserve">Dotar el Nuevo edificio de tecnologías de la información y las comunicaciones con un centro de datos </t>
  </si>
  <si>
    <t>RG 2017 - 007
(3/11/2017)</t>
  </si>
  <si>
    <t xml:space="preserve">Consolidar la información de los sistemas de información de la Universidad del Cauca </t>
  </si>
  <si>
    <t>RG 2017 - 013
(5/12/2017)</t>
  </si>
  <si>
    <t>Automatizar los procesos de identificación y el control de los bienes corporales pertenecientes a la Universidad del Cauca.</t>
  </si>
  <si>
    <t>RG 2017 - 014
(5/12/2017)</t>
  </si>
  <si>
    <t>Contar con los estudios previos, diseños, presupuestos y legalizacion de los proyectos de nueva infraestructura y/o adecuaciones contemplados en el Plan Maestro Urbanístico y Arquitectónico 2018-2022</t>
  </si>
  <si>
    <t>RG 2017 - 015
(5/12/2017)</t>
  </si>
  <si>
    <t>Desarrollar construcciones  nuevas y obras civiles en el marco de la  implementación del Plan Maestro Urbanístico y Arquitectónico 2018-2022</t>
  </si>
  <si>
    <t>RG 2017 - 016
(5/12/2017)</t>
  </si>
  <si>
    <t>Adquirir Mobiliario, equipos de cómputo y equipos especiales para las diferentes unidades académicas y administrativas en el marco del  Plan Maestro Urbanístico y Arquitectónico 2018-2022</t>
  </si>
  <si>
    <t>RG 2017 - 017
(5/12/2017)</t>
  </si>
  <si>
    <t>Realizar adecuaciones, acabados arquitectonicos, cambios de uso e Iluminación, redes eléctricas, de voz y datos en el marco del  Plan Maestro Urbanístico y Arquitectónico 2018-2022</t>
  </si>
  <si>
    <t>RG 2017 - 018
(5/12/2017)</t>
  </si>
  <si>
    <t>Generar  espacios de movilidad y parqueaderos para implementación del Plan Maestro Urbanístico y Arquitectónico 2018-2022</t>
  </si>
  <si>
    <t>RG 2017 - 036
(6/12/2017)</t>
  </si>
  <si>
    <t>Mejorar la eficiencia operacional de los sistemas de información y la productividad al redistribuir los recursos claves en proyectos de mayor  iniciativa.</t>
  </si>
  <si>
    <t>RG 2017 - 006
(10/10/2017)</t>
  </si>
  <si>
    <t>Formalizar el Registro de Propiedad Privada RPP 432 ante Agencia Nacional de Minería redimida a perpetuidad por la Ley de la República, a favor de la Universidad del Cauca</t>
  </si>
  <si>
    <t>RG 2020 - 003
(2/10/2020)</t>
  </si>
  <si>
    <t xml:space="preserve">Fortalecer los procesos de gestión estratégica y administrativa para dar cumplimiento al eje de fortalecimiento institucional del Plan de Desarrollo,  en el marco administración armónica y sostenibilidad financiera para la generación de recursos propios.  </t>
  </si>
  <si>
    <t>RG 2013 - 005
(10/01/2013)</t>
  </si>
  <si>
    <t>Mejorar las actuales condiciones para la formación de la población nortecaucana, a través de la construción y dotación de infraestructura adecuada y la apertura de oferta académica pertinete, en el Municipio de Santander de Quilichao, Depatamento del Cauca.</t>
  </si>
  <si>
    <t>RG 2016 - 006
(29/07/2016)</t>
  </si>
  <si>
    <t>Poner en funcionamiento un edificio de 1750 m2 y 14 salones en el lote ubicado en la Calle 5 N° 4-07, de la ciudad de Popayán, para el uso institucional en la Universidad del Cauca.</t>
  </si>
  <si>
    <t>RG 2016 - 008
(4/10/2016)</t>
  </si>
  <si>
    <t>Poner en funcionamiento un edificio de 1573,7 m2 con espacios para el disfrute lúdico cultural en el lote denominado el diamante, de la ciudad de Popayán, lo anterior para el uso institucional en la Universidad del Cauca.</t>
  </si>
  <si>
    <t xml:space="preserve">Productos: 
Adquisición de 900 dispositivos electrónicos (portátiles).
Adquisición de 3850 planes de datos.
Resultado: 
Acceso a la educación virtual de los estudiantes de estrato socioeconómico 0, 1 y 2 de la Universidad del Cauca, a través del suministro de dispositivos electrónicos (portátiles), aumentando la interacción profesor/alumno, mejorando la capacidad de aprendizaje virtual y la motivación del proceso educativo.
</t>
  </si>
  <si>
    <t>TOTAL PLAN DE INVERSIÓN 2018</t>
  </si>
  <si>
    <t>Modernización y actualización de red, plataformas tecnológicas  y Sistemas de Información de la Universidad del Cauca</t>
  </si>
  <si>
    <t>Modernización de las tecnologías de información y comunicación 
Data Center Universidad del Cauca</t>
  </si>
  <si>
    <t>DNP</t>
  </si>
  <si>
    <t xml:space="preserve">Edif.CECUN - Centro de Encuentro Cultural </t>
  </si>
  <si>
    <t>OFICINA DE PLANEACION Y DESARROLLO INSTITUCIONAL</t>
  </si>
  <si>
    <t>PLAN DE INVERSIÓN 2019 - BANCO DE PROGRAMAS Y PROYECTOS UNIVERSIDAD DEL CAUCA</t>
  </si>
  <si>
    <t xml:space="preserve">Gran Meta 2022 </t>
  </si>
  <si>
    <t>Ejes Estratégicos</t>
  </si>
  <si>
    <t>Objetivos Estratégicos</t>
  </si>
  <si>
    <t>Componentes</t>
  </si>
  <si>
    <t>Programa</t>
  </si>
  <si>
    <t>Código de Registro</t>
  </si>
  <si>
    <t>Proyecto</t>
  </si>
  <si>
    <t>Fecha de inscripción BPPUC</t>
  </si>
  <si>
    <t>Indicadores de gestión</t>
  </si>
  <si>
    <t>Responsable</t>
  </si>
  <si>
    <t>Excedentes financieros (99)</t>
  </si>
  <si>
    <t>Aportes Nación (01)</t>
  </si>
  <si>
    <t>Est. Unicauca * (90)</t>
  </si>
  <si>
    <t>Est. UnNal ** (90)</t>
  </si>
  <si>
    <t>Vr.del proyecto</t>
  </si>
  <si>
    <t xml:space="preserve">Para 2022 la Universidad del Cauca, como institución de educación superior de carácter autónomo, comprometida con la paz, la educación y la equidad, será reconocida en el ámbito nacional e internacional por brindar una educación pública de calidad reflejada en la implementación de un modelo de gobernanza universitaria y un sistema de calidad integral, académico, investigativo y de interacción social (innovación y emprendimiento) con pertinencia regional y sostenibilidad económica y financiera; en el contexto de un proyecto cultural de interacción social en el posconflicto.
</t>
  </si>
  <si>
    <t xml:space="preserve">Mejorar las condiciones para mantener una cultura de excelencia  académica, que permita la acreditación de los programas a través del empoderamiento,  el liderazgo y la gestión de la de la comunidad universitaria frente a  los cambios regionales, nacionales e internacionales. </t>
  </si>
  <si>
    <t>Sistema académico</t>
  </si>
  <si>
    <t>Armonización de las mallas curriculares</t>
  </si>
  <si>
    <t>RG-2018-002</t>
  </si>
  <si>
    <t>Información contenida en fichas de seguimiento individual de proyectos disponible en los archivos de la  Oficina de Planeación y Desarrollo Institucional</t>
  </si>
  <si>
    <t>Viceacademica</t>
  </si>
  <si>
    <t>Programa de Formación Integral Social y Humana- FISH</t>
  </si>
  <si>
    <t>RG-2017-021</t>
  </si>
  <si>
    <t xml:space="preserve">Unicauca Bilingüe </t>
  </si>
  <si>
    <t>RG-2017-022</t>
  </si>
  <si>
    <t>Cultura de la actividad física  y aprovechamiento del tiempo libre</t>
  </si>
  <si>
    <t>RG-2017-023</t>
  </si>
  <si>
    <t>Sistema de Información y control académico</t>
  </si>
  <si>
    <t>Modernización de los sistemas bibliográficos</t>
  </si>
  <si>
    <t>RG-2017-024</t>
  </si>
  <si>
    <t xml:space="preserve">Fortalecimiento tecnológico y organizacional de la División de Registro y Control Académico </t>
  </si>
  <si>
    <t>RG-2017-025</t>
  </si>
  <si>
    <t>Inclusión de personas con discapacidad</t>
  </si>
  <si>
    <t xml:space="preserve">Atención educativa de las estudiantes con discapacidad </t>
  </si>
  <si>
    <t>RG-2017-026</t>
  </si>
  <si>
    <t xml:space="preserve">Programa para la atención educativa de las personas con discapacidad </t>
  </si>
  <si>
    <t>Formación Avanzada</t>
  </si>
  <si>
    <t>Consolidación de los procesos académico – administrativos de los programas de posgrados</t>
  </si>
  <si>
    <t>RG-2018-001</t>
  </si>
  <si>
    <t>Direccionamiento estratégico de procesos y procedimientos académicos-administrativos del Centro de posgrados Universidad del Cauca</t>
  </si>
  <si>
    <t>Egresados</t>
  </si>
  <si>
    <t>Egresados: Una comunidad universitaria viva y comprometida con la Institución</t>
  </si>
  <si>
    <t>RG-2018-003</t>
  </si>
  <si>
    <t>Armonizar lineamientos, estrategias, políticas en el cumplimiento de la misión institucional de la Universidad del Cauca, integrados en unmodelo de fortalecimiento para la acreditación institucional</t>
  </si>
  <si>
    <t>Certificación de procesos Acreditación Institucional</t>
  </si>
  <si>
    <t>RG-2017-009</t>
  </si>
  <si>
    <t>Plan - Implementaciòn de un sistema de Gestión de Calidad bajo los lineamientos de la ley 872 de 2003 e ISO 9001:2015  (certificación ISO 9001-2015)</t>
  </si>
  <si>
    <t>Calidad</t>
  </si>
  <si>
    <t xml:space="preserve">Plan de renovación de la acreditación institucional </t>
  </si>
  <si>
    <t>Plan de renovación acreditación de programas</t>
  </si>
  <si>
    <t>Fortalecimiento de los programas de pregrado y posgrado acreditados y acreditables</t>
  </si>
  <si>
    <t>RG-2017-020</t>
  </si>
  <si>
    <t>Atención a los planes de mejoramiento de los programas de pregrado y posgrado acreditados y acreditables</t>
  </si>
  <si>
    <t>Dinamizar la investigación, la innovación  y la interacción social  en todos los niveles de formación que ayuden al desarrollo institucional y la comunidad en todos sus ámbitos  a través de la implementación de una estrategia  para la  gestión, transferencia y apropiación del  conocimiento con  un enfoque de paz territorial.</t>
  </si>
  <si>
    <t>Sistema de investigación</t>
  </si>
  <si>
    <t>RG-2017-032</t>
  </si>
  <si>
    <t>Viceinvestigaciones</t>
  </si>
  <si>
    <t>Grupos de investigación</t>
  </si>
  <si>
    <t>RG-2017-033</t>
  </si>
  <si>
    <t>Innovación y transferencia</t>
  </si>
  <si>
    <t>RG-2017-034</t>
  </si>
  <si>
    <t>Interacción social</t>
  </si>
  <si>
    <t>RG-2017-035</t>
  </si>
  <si>
    <t>Coadyuvar  a la formación, el desarrollo de las capacidades humanas y la construcción de la comunidad a través del diseño y puesta en marcha de estrategias de intervención desde el  sistema de cultura y bienestar</t>
  </si>
  <si>
    <t>Agenda Cultural</t>
  </si>
  <si>
    <t>Agenda Cultural Unicaucana</t>
  </si>
  <si>
    <t>RG-2017-027A</t>
  </si>
  <si>
    <t>Consolidación de una Agenda Cultural como un espacio propicio para el esparcimiento cultural tanto de la comunidad universitaria como de la ciudadanía en general</t>
  </si>
  <si>
    <t>Vicecultura</t>
  </si>
  <si>
    <t>Agenda de Bienestar</t>
  </si>
  <si>
    <t xml:space="preserve">UNICAUCA en Movimiento
</t>
  </si>
  <si>
    <t>RG-2017-028</t>
  </si>
  <si>
    <t>Universidad Verde</t>
  </si>
  <si>
    <t>RG-2017-029</t>
  </si>
  <si>
    <t>RG-2017-037</t>
  </si>
  <si>
    <t xml:space="preserve">Permanencia y Graduación </t>
  </si>
  <si>
    <t>Programa PermaneSer</t>
  </si>
  <si>
    <t>RG-2017-030</t>
  </si>
  <si>
    <t>Diversidad cultural y paz</t>
  </si>
  <si>
    <t>UniCauca un solo latir</t>
  </si>
  <si>
    <t>RG-2017-031</t>
  </si>
  <si>
    <t>RG-2017-027B</t>
  </si>
  <si>
    <t>Facultad de Artes</t>
  </si>
  <si>
    <t>Fortalecer los procesos administrativos desde la  construcción colectiva de la gobernanza universitaria, permitiendo el equilibrio y la sostenibilidad de la gestión del talento humano, financiero  y tecnológico efectivos para lograr  la satisfacción de la comunidad universitaria</t>
  </si>
  <si>
    <t>Administración armónica</t>
  </si>
  <si>
    <t>Modernizacion de las tecnologías de Información.</t>
  </si>
  <si>
    <t>RG-2017-010</t>
  </si>
  <si>
    <t>Viceadtiva</t>
  </si>
  <si>
    <t>RG-2017-012</t>
  </si>
  <si>
    <t>RG-2017-007</t>
  </si>
  <si>
    <t>Planeación</t>
  </si>
  <si>
    <t>Actualizacion de los bienes muebles e inmuebles</t>
  </si>
  <si>
    <t>RG-2017-013</t>
  </si>
  <si>
    <t>Recursos Físicos</t>
  </si>
  <si>
    <t>Plan de Maestro Urbanístico y Arquitectónico de la Universidad del Cauca</t>
  </si>
  <si>
    <t>RG-2017-014</t>
  </si>
  <si>
    <t>RG-2017-015</t>
  </si>
  <si>
    <t>RG-2017-016</t>
  </si>
  <si>
    <t>RG-2017-017</t>
  </si>
  <si>
    <t>RG-2017-018</t>
  </si>
  <si>
    <t>Otros Proyectos Relacionados con el Plan de Inversión</t>
  </si>
  <si>
    <t>RG-2017-036</t>
  </si>
  <si>
    <t>RG-2017-006</t>
  </si>
  <si>
    <t xml:space="preserve">Formalización del Registro De Propiedad Privada RPP 432 sobre la región del Naya de la Universidad del Cauca  </t>
  </si>
  <si>
    <t>Total Plan de Inversión 2019</t>
  </si>
  <si>
    <t>Desarrollo de Construcciones nuevas y obras civiles para implementación del Plan Maestro Urbanístico y Arquitectónico</t>
  </si>
  <si>
    <t xml:space="preserve">Planeación </t>
  </si>
  <si>
    <t>UNICAUCA en Movimiento</t>
  </si>
  <si>
    <t>Total Vigencias Futuras</t>
  </si>
  <si>
    <t>Total Plan de inversión 2019 + Vigencias futuras</t>
  </si>
  <si>
    <r>
      <rPr>
        <b/>
        <sz val="11"/>
        <color rgb="FF000000"/>
        <rFont val="Calibri"/>
        <family val="2"/>
      </rPr>
      <t>* Estampilla Universidad del Cauca.  Ley 1177 de 2007.</t>
    </r>
    <r>
      <rPr>
        <sz val="11"/>
        <color rgb="FF000000"/>
        <rFont val="Calibri"/>
        <family val="2"/>
      </rPr>
      <t xml:space="preserve"> Artículo 1. El producido de la estampilla se destinará para inversión en infraestructura física y su mantenimiento, la construcción de escenarios deportivos, el montaje de laboratorios y bibliotecas, la adquisición de instrumentos musicales y materias primas para la Facultad de Artes, el equipamiento y la dotación de la Universidad, la compra de elementos y materiales destinados a microelectrónica, informática, robóticas y biotecnología, de sistemas de comunicación e información, y en general, de todos aquellos bienes que se requieren para la planta física y funcionamiento cabal del Alma Mater, tanto en su sede principal como en sus sedes descentralizadas.</t>
    </r>
  </si>
  <si>
    <r>
      <rPr>
        <b/>
        <sz val="11"/>
        <rFont val="Calibri"/>
        <family val="2"/>
      </rPr>
      <t xml:space="preserve">** Estampilla Universidad Nacional.  Ley 1697 de 2013. </t>
    </r>
    <r>
      <rPr>
        <sz val="11"/>
        <color rgb="FF000000"/>
        <rFont val="Calibri"/>
        <family val="2"/>
      </rPr>
      <t>Artículo 4. Los recursos que se recauden mediante la estampilla se destinarán prioritariamente a la construcción, adecuación y modernización de la infraestructura universitaria y a los estudios y diseños requeridos para esta finalidad; además de la dotación, modernización tecnológica, apoyo a la investigación, apoyo a programas de bienestar estudiantil, subsidios estudiantiles y desarrollo de nuevos campus universitarios de las universidades estatales del país. Propendiendo siempre con estos recursos por la disminución de los costos por matrícula de los estudiantes de los estratos 1, 2 y 3. Para ello, los Consejos Superiores de las universidades estatales definirán los criterios técnicos para la aplicación de esta directriz.</t>
    </r>
  </si>
  <si>
    <t>&lt;&lt;&lt;</t>
  </si>
  <si>
    <t>PLAN DE INVERSIÓN 2020 - UNIVERSIDAD DEL CAUCA</t>
  </si>
  <si>
    <t xml:space="preserve">RG </t>
  </si>
  <si>
    <t>Est. UnNal ** (01)</t>
  </si>
  <si>
    <t>DIFERENCIA</t>
  </si>
  <si>
    <t>RG 2018 - 002</t>
  </si>
  <si>
    <t>RG 2017 - 021</t>
  </si>
  <si>
    <t>RG 2017 - 022</t>
  </si>
  <si>
    <t>RG 2017 - 023</t>
  </si>
  <si>
    <t>RG 2017 - 024</t>
  </si>
  <si>
    <t>RG 2017 - 025</t>
  </si>
  <si>
    <t>6.71%</t>
  </si>
  <si>
    <t>RG 2017 - 026</t>
  </si>
  <si>
    <t>RG 2018 - 001</t>
  </si>
  <si>
    <t>RG 2017 - 003</t>
  </si>
  <si>
    <t>Fortalecimiento de la gestión de la calidad y acreditación de la Universidad del Cauca
RG 2017 - 009</t>
  </si>
  <si>
    <t>4.92</t>
  </si>
  <si>
    <t>Fortalecimiento de los programas de pregrado y posgrado acreditados y acreditables
RG  2017 - 020</t>
  </si>
  <si>
    <t>Atención a los planes de mejoramiento de los programas de pregrado y posgrado acreditados y acreditables y las BECAS SABER PRO</t>
  </si>
  <si>
    <t>RG 2017 - 032</t>
  </si>
  <si>
    <t>RG 2017 - 033</t>
  </si>
  <si>
    <t>RG 2017 - 034</t>
  </si>
  <si>
    <t>RG 2017 - 035</t>
  </si>
  <si>
    <t>RG 2017 - 027</t>
  </si>
  <si>
    <t>RG 2017 - 028</t>
  </si>
  <si>
    <t>RG 2017 - 029</t>
  </si>
  <si>
    <t>Fortalecimiento de la gestión ambiental de la Universidad del Cauca Y SEMANA AGRARIA -FACA(10)</t>
  </si>
  <si>
    <t>RG 2017 - 037</t>
  </si>
  <si>
    <t>RG 2017 - 030</t>
  </si>
  <si>
    <t>RG 2017 - 031</t>
  </si>
  <si>
    <t>RG 2015 - 005</t>
  </si>
  <si>
    <t>RG 2017 - 010</t>
  </si>
  <si>
    <t>RG 2017 - 012</t>
  </si>
  <si>
    <t>RG 2017 - 007</t>
  </si>
  <si>
    <t>10.63%</t>
  </si>
  <si>
    <t>RG 2017 - 013</t>
  </si>
  <si>
    <t>RG 2017 - 014</t>
  </si>
  <si>
    <t>RG 2017 - 015</t>
  </si>
  <si>
    <t>RG 2017 - 016</t>
  </si>
  <si>
    <t>RG 2017 - 017</t>
  </si>
  <si>
    <t>59.93%</t>
  </si>
  <si>
    <t>RG 2017 - 018</t>
  </si>
  <si>
    <t>RG 2017 - 036</t>
  </si>
  <si>
    <t>Total Plan de Inversión 2020</t>
  </si>
  <si>
    <t>Recurso para Inversion</t>
  </si>
  <si>
    <t>Articulo 86</t>
  </si>
  <si>
    <t>Estampilla Unicauca</t>
  </si>
  <si>
    <t>Estampilla Uninacional</t>
  </si>
  <si>
    <t>EJES PLAN DE DESARROLLO</t>
  </si>
  <si>
    <t>DIFERENCIA 2020-2019</t>
  </si>
  <si>
    <t>ASIGNACION RECURSOS</t>
  </si>
  <si>
    <t>PORCENTAJE TOTAL RECURSOS INVERSION VRS ASIGNACION</t>
  </si>
  <si>
    <t>EXCELENCIA EDUCATIVA</t>
  </si>
  <si>
    <t>FORTALEC. DE LA GESTION DE LA CALIDAD</t>
  </si>
  <si>
    <t>INVEST. INNOVACION E INTERACCION SOCIAL</t>
  </si>
  <si>
    <t>FORTALECIMIENTO INTEGRAL CON CULTURA Y BIENESTAR</t>
  </si>
  <si>
    <t>TOTALES</t>
  </si>
  <si>
    <t>RECURSOS DEL PLAN DE FOMENTO A LA CALIDAD</t>
  </si>
  <si>
    <t>VALOR</t>
  </si>
  <si>
    <t>Actividades que fortalezcan la Calidad en las (9) Facultades y en Santander de Quilichao</t>
  </si>
  <si>
    <t>Infraestructura Tecnologica (SISTEMAS DE LA INFORMACION)</t>
  </si>
  <si>
    <t>TOTAL</t>
  </si>
  <si>
    <t>fuente</t>
  </si>
  <si>
    <t>PROYECTO</t>
  </si>
  <si>
    <t>TOTAL EJE
2022</t>
  </si>
  <si>
    <t>RG 2021 - 003 
(30/10/2021)</t>
  </si>
  <si>
    <t>Colecciones Posteris Lvmen: Unicauca 200 Años</t>
  </si>
  <si>
    <t>ESTAMPILLA NAL. Modernización y actualización de red, plataformas tecnológicas  y Sistemas de Información de la Universidad del Cauca</t>
  </si>
  <si>
    <t>Modernización de red y plataformas tecnológicas de la Universidad del Cauca "GOOGLE"</t>
  </si>
  <si>
    <t>Adquisición de Mobiliario, equipos y equipos especiales para implementación del Plan Maestro Urbanístico y Arquitectónico 2018-2022 "Transmisor para la emisora institucional"</t>
  </si>
  <si>
    <t>ESTAMPILLA - Construcción del nuevo edificio de la Calle 5 No. 4-07 - Bicentenario Universidad del Cauca</t>
  </si>
  <si>
    <t xml:space="preserve">RG 2021 - 004 </t>
  </si>
  <si>
    <t xml:space="preserve">Sistema de Seguridad Informática </t>
  </si>
  <si>
    <t>RG 2021 - 001
(30/10/2021)</t>
  </si>
  <si>
    <t>PFC. Construcción de aulas para Ampliación de capacidad de las Facultades de Ingenierías y Ciencias Contables Económicas y Administrativas de la Universidad del Cauca, Campus Tulcán, en el municipio de Popayán, departamento del Cauca</t>
  </si>
  <si>
    <t>ESTAMPILLA.Construcción de aulas para Ampliación de capacidad de las Facultades de Ingenierías y Ciencias Contables Económicas y Administrativas de la Universidad del Cauca, Campus Tulcán, en el municipio de Popayán, departamento del Cauca</t>
  </si>
  <si>
    <t>ESTAMPILLA NAL. Construcción de aulas para Ampliación de capacidad de las Facultades de Ingenierías y Ciencias Contables Económicas y Administrativas de la Universidad del Cauca, Campus Tulcán, en el municipio de Popayán, departamento del Cauca</t>
  </si>
  <si>
    <t>ESTAPILLA NAL. Construcción de aulas para Ampliación de capacidad de las Facultades de Ingenierías y Ciencias Contables Económicas y Administrativas de la Universidad del Cauca, Campus Tulcán, en el municipio de Popayán, departamento del Cauca</t>
  </si>
  <si>
    <t>RG 2021 - 002
(30/10/2021)</t>
  </si>
  <si>
    <t>PFC Construcción Tulpa Universitaria</t>
  </si>
  <si>
    <t xml:space="preserve">Recursos Nación </t>
  </si>
  <si>
    <t>Estampilla Nal</t>
  </si>
  <si>
    <t>EJE</t>
  </si>
  <si>
    <t>EXCEDENTES FINANCIEROS</t>
  </si>
  <si>
    <t>Excelencia Académica</t>
  </si>
  <si>
    <t>Seminario de Arte &amp; Alteridad</t>
  </si>
  <si>
    <t>Fortalecimiento de la Gestión de la Calidad</t>
  </si>
  <si>
    <t xml:space="preserve">Fortalecimiento de la Gestión de la Calidad </t>
  </si>
  <si>
    <t>Investigación, Innovación e Interacción Social</t>
  </si>
  <si>
    <t>Implementación del Programa de Excelencia en Investigación</t>
  </si>
  <si>
    <t>Formación Integral con Cultura y Bienestar</t>
  </si>
  <si>
    <t>Fortalecimiento de la Gestión Ambiental</t>
  </si>
  <si>
    <t>Atención social Estudiantil/Comunitaria</t>
  </si>
  <si>
    <t xml:space="preserve">Fortalecimiento Institucional </t>
  </si>
  <si>
    <t>Realización de adecuaciones, acabados arquitectonicos, cambios de uso e Iluminación, redes eléctricas, de voz y datos para implementación del Plan Maestro Urbanístico y Arquitectónico (Restauración de los pilares de los patios de la Facultad Artes)</t>
  </si>
  <si>
    <t>PLAN DE INVERSIÓN 2023</t>
  </si>
  <si>
    <t>PROPUESTA DE DISTRIBUCIÓN 2023 Art 86</t>
  </si>
  <si>
    <t>TOTAL EJE
2023</t>
  </si>
  <si>
    <t>La educación generadora de potencialidades y oportunidades.</t>
  </si>
  <si>
    <t>Fortalecimiento del Centro de Recursos para el Aprendizaje y la  Investigación (CRAI), con la incorporación de la biblioteca híbrida.</t>
  </si>
  <si>
    <t>Reestructuración Organizacional del Centro de Posgrados de la Universidad del Cauca.</t>
  </si>
  <si>
    <t>Cualificación profesoral</t>
  </si>
  <si>
    <t>Fortalecimiento del programa de Formación Integral, social y humanística- FISH, hacia la construcción de memoria y paz en la Universidad del Cauca</t>
  </si>
  <si>
    <t>Unidad Pedagogica</t>
  </si>
  <si>
    <t xml:space="preserve">Renovación de la Acreditación y la Certificación Institucional </t>
  </si>
  <si>
    <t>Acreditación de los programas de pregrado y  posgrado acreditables</t>
  </si>
  <si>
    <t>Fortalecimiento de la transferencia de resultados de investigación para el desarrollo de la Ciencia, Tecnología, Innovación-Creación en pro de la excelencia universitaria</t>
  </si>
  <si>
    <t>Gestión del Conocimiento en Ciencia, Tecnología, Innovación-Creación</t>
  </si>
  <si>
    <t>Fortalecimiento de la Oficina de Apropiación Social del conocimiento desde la Ciencia, Tecnología, Innovación-Creación</t>
  </si>
  <si>
    <t>Fortalecimiento del proyecto sinfónico y músicas territoriales del suroccidente colombiano.</t>
  </si>
  <si>
    <t>Una universidad solidaria y comprometida con su entorno.</t>
  </si>
  <si>
    <t>Plan de Articulación, comunicación y seguimiento a Egresados para la excelencia institucional</t>
  </si>
  <si>
    <t>Educación Inclusiva Programa de Discapacidad</t>
  </si>
  <si>
    <t>Implementación del programa de género</t>
  </si>
  <si>
    <t>Fortalecimiento del Sistema de Gestión Ambiental de la Universidad del Cauca     </t>
  </si>
  <si>
    <t>Aprender sin estrés y enseñar con amor</t>
  </si>
  <si>
    <t>Cultura y Bien-estar como impulsor del desarrollo institucional</t>
  </si>
  <si>
    <t>PermaneSer</t>
  </si>
  <si>
    <t>Fortalecimiento del bienestar institucional</t>
  </si>
  <si>
    <t>Salud Mental universitaria</t>
  </si>
  <si>
    <t>Recreación y deporte universitario</t>
  </si>
  <si>
    <t>Implementación para la atención y prevención al consumo de sustancias psicoactivas y demás adicciones.</t>
  </si>
  <si>
    <t>Modernización administrativa como necesidad prioritaria para el quehacer institucional.</t>
  </si>
  <si>
    <t xml:space="preserve">Sistemas Estrategicos de Organización Institucional </t>
  </si>
  <si>
    <t>Tablas de Retención Documental actualizadas</t>
  </si>
  <si>
    <t>Modernización de recursos y plataformas tecnológicas de la Universidad del Cauca 2023-2027</t>
  </si>
  <si>
    <t>Modernización del Portal Web Universidad del Cauca.</t>
  </si>
  <si>
    <t>Modernización de la Infraestructura Tecnologíca de Datos para la Adaptación de Telefonía VoIP en las dependencias de la Universidad del Cauca</t>
  </si>
  <si>
    <t>Fortalecimiento de la comunicación interna y externa a través del diseño y puesta en marcha de una nueva narrativa institucional enmarcada en el Bicentenario universitario. “Los primeros 200 años: Bien-estar y Común-unidad para construir la Universidad del futuro”</t>
  </si>
  <si>
    <t>ESTAMPILLA, Desarrollo de consultorías relacionadas con proyectos de infraestructura y desarrollo de sistemas de información</t>
  </si>
  <si>
    <t>Bicentenario</t>
  </si>
  <si>
    <t xml:space="preserve">Dotación y Accesibilidad Universal </t>
  </si>
  <si>
    <t>Aulas Amigables</t>
  </si>
  <si>
    <t>Construcción de la Nueva Edificación para el Traslado del Laboratorio de Desactivación de Residuos Químicos de la Facultad de Ciencias de la Salud</t>
  </si>
  <si>
    <t>Desarrollo de Consultorias Relacionadas con Proyectos de Infraestructura</t>
  </si>
  <si>
    <t xml:space="preserve">Posteris Lvmen: Unicauca 200 años, Colección Editorial  Conmemorativa </t>
  </si>
  <si>
    <t>Fortalecimiento cultural de la memoria en el territorio</t>
  </si>
  <si>
    <t>Desarrollo de Consultorías relacionadas con proyectos de infraestructura y desarrollo de sistemas de información</t>
  </si>
  <si>
    <t>Realización de adecuaciones, acabados arquitectónicos, cambios de uso e Iluminación, redes eléctricas, de voz y datos para implementación del Plan Maestro Urbanístico y Arquitectónico</t>
  </si>
  <si>
    <t>Construcción Tulpa Universitaria</t>
  </si>
  <si>
    <t>PFC. Construcción Tulpa Universitaria</t>
  </si>
  <si>
    <t>ESTAMPILLA. Construcción Tulpa Universitaria</t>
  </si>
  <si>
    <t>TOTAL PLAN DE INVERSIÓN 2023</t>
  </si>
  <si>
    <t>CODIGO BPPUC</t>
  </si>
  <si>
    <t>RG 2022 - 003</t>
  </si>
  <si>
    <t>RG 2022 - 004</t>
  </si>
  <si>
    <t>RG 2022 - 005</t>
  </si>
  <si>
    <t>RG 2022 - 006</t>
  </si>
  <si>
    <t>RG 2022 - 007</t>
  </si>
  <si>
    <t>RG 2022 - 008</t>
  </si>
  <si>
    <t>RG 2022 - 009</t>
  </si>
  <si>
    <t>RG 2022 - 010</t>
  </si>
  <si>
    <t>RG 2022 - 011</t>
  </si>
  <si>
    <t>RG 2022 - 012</t>
  </si>
  <si>
    <t>RG 2022 - 013</t>
  </si>
  <si>
    <t>RG 2022 - 014</t>
  </si>
  <si>
    <t>RG 2022 - 015</t>
  </si>
  <si>
    <t>RG 2022 - 016</t>
  </si>
  <si>
    <t>RG 2022 - 017</t>
  </si>
  <si>
    <t>RG 2022 - 018</t>
  </si>
  <si>
    <t>RG 2022 - 019</t>
  </si>
  <si>
    <t>RG 2022 - 020</t>
  </si>
  <si>
    <t>RG 2022 - 021</t>
  </si>
  <si>
    <t>RG 2022 - 022</t>
  </si>
  <si>
    <t>RG 2022 - 023</t>
  </si>
  <si>
    <t>RG 2022 - 024</t>
  </si>
  <si>
    <t>RG 2022 - 025</t>
  </si>
  <si>
    <t>RG 2022 - 026</t>
  </si>
  <si>
    <t>RG 2022 - 002</t>
  </si>
  <si>
    <t>RG 2022 - 027</t>
  </si>
  <si>
    <t>RG 2022 - 028</t>
  </si>
  <si>
    <t>RG 2022 - 029</t>
  </si>
  <si>
    <t>RG 2022 - 030</t>
  </si>
  <si>
    <t>RG 2022 - 031</t>
  </si>
  <si>
    <t>RG 2022 - 032</t>
  </si>
  <si>
    <t>RG 2022 - 033</t>
  </si>
  <si>
    <t>RG 2022 - 034</t>
  </si>
  <si>
    <t>RG 2022 - 035</t>
  </si>
  <si>
    <t xml:space="preserve">RG 2017 - 014
</t>
  </si>
  <si>
    <t>RG 2021 - 002</t>
  </si>
  <si>
    <t>RG 2021 - 001</t>
  </si>
  <si>
    <t>PLAN DE INVERSIÓN 2024</t>
  </si>
  <si>
    <t>RG 2023 - 004</t>
  </si>
  <si>
    <t>Programa de Tránsito Inmediato a la Educación Superior- Universidad del Cauca (PTIES- UNICAUCA)</t>
  </si>
  <si>
    <t>RG 2023 - 001</t>
  </si>
  <si>
    <t>Formalización de Mineros Artesanales en la Región del NAYA de la Universidad del Cauca</t>
  </si>
  <si>
    <t>RG 2023 - 005</t>
  </si>
  <si>
    <t>Instrumentos Archivísticos para la Gestión Documental de la Universidad del Cauca 2024-2027</t>
  </si>
  <si>
    <t>RG 2023 - 002</t>
  </si>
  <si>
    <t>Plan de Mantenimiento Universidad del Cauca 2023 - 2027</t>
  </si>
  <si>
    <t>TOTAL PLAN DE INVERSIÓN 2024</t>
  </si>
  <si>
    <t>TOTAL PLAN DE INVERSIÓN 2025</t>
  </si>
  <si>
    <t>Fortalecimiento de procesos académico administrativos a través de la implantación de un Sistema de gestión integral</t>
  </si>
  <si>
    <t>RG 2024 - 001</t>
  </si>
  <si>
    <t>PLAN DE INVERSIÓN 2025</t>
  </si>
  <si>
    <t>EXCEDENTES PFC 2024</t>
  </si>
  <si>
    <t xml:space="preserve">Fortalecimiento del Centro de Recursos para el Aprendizaje y la  Investigación (CRAI), con la incorporación de la biblioteca híbrida. </t>
  </si>
  <si>
    <t xml:space="preserve">Reestructuración Organizacional del Centro de Posgrados de la Universidad del Cauca. </t>
  </si>
  <si>
    <t>Cualificación profesoral.</t>
  </si>
  <si>
    <t>Fortalecimiento del programa de Formación Integral, social y humanística- FISH, hacia la construcción de memoria y paz en la Universidad del Cauca.</t>
  </si>
  <si>
    <t>Unidad Pedagogica.</t>
  </si>
  <si>
    <t xml:space="preserve">Renovación de la Acreditación y la Certificación Institucional. </t>
  </si>
  <si>
    <t xml:space="preserve">Acreditación de los programas de pregrado y  posgrado acreditables. </t>
  </si>
  <si>
    <t xml:space="preserve">Fortalecimiento de la transferencia de resultados de investigación para el desarrollo de la Ciencia, Tecnología, Innovación-Creación en pro de la excelencia universitaria. </t>
  </si>
  <si>
    <t xml:space="preserve">Gestión del Conocimiento en Ciencia, Tecnología, Innovación-Creación. </t>
  </si>
  <si>
    <t xml:space="preserve">Fortalecimiento de la Oficina de Apropiación Social del conocimiento desde la Ciencia, Tecnología, Innovación-Creación. </t>
  </si>
  <si>
    <t>Becas de Excelencia Saber-Pro para Estudios de Posgrado en la Universidad del Cauca</t>
  </si>
  <si>
    <t>Plan de Articulación, comunicación y seguimiento a Egresados para la excelencia institucional.</t>
  </si>
  <si>
    <t xml:space="preserve">Educación Inclusiva Programa de Discapacidad. </t>
  </si>
  <si>
    <t xml:space="preserve">Implementación del programa de género. </t>
  </si>
  <si>
    <t xml:space="preserve">PFC. Implementación del programa de género. </t>
  </si>
  <si>
    <t xml:space="preserve">Fortalecimiento del Sistema de Gestión Ambiental de la Universidad del Cauca. </t>
  </si>
  <si>
    <t xml:space="preserve">Programa de Tránsito Inmediato a la Educación Superior- Universidad del Cauca (PTIES- UNICAUCA). </t>
  </si>
  <si>
    <t>Formalización de Mineros Artesanales en la Región del NAYA de la Universidad del Cauca.</t>
  </si>
  <si>
    <t>RG 2024 - 003</t>
  </si>
  <si>
    <t>PFC. GO Emprende</t>
  </si>
  <si>
    <t xml:space="preserve">PermaneSer. </t>
  </si>
  <si>
    <t>PFC. PermaneSer.</t>
  </si>
  <si>
    <t xml:space="preserve">Fortalecimiento del bienestar institucional. </t>
  </si>
  <si>
    <t xml:space="preserve">Salud Mental universitaria. </t>
  </si>
  <si>
    <t xml:space="preserve">Recreación y deporte universitario. </t>
  </si>
  <si>
    <t xml:space="preserve">PFC. Recreación y deporte universitario. </t>
  </si>
  <si>
    <t xml:space="preserve">Implementación para la atención y prevención al consumo de sustancias psicoactivas y demás adicciones. </t>
  </si>
  <si>
    <t xml:space="preserve">Sistemas Estrategicos de Organización Institucional. </t>
  </si>
  <si>
    <t>Instrumentos Archivísticos para la Gestión Documental de la Universidad del Cauca 2024-2027.</t>
  </si>
  <si>
    <t xml:space="preserve">Fortalecimiento de procesos académico administrativos a través de la implantación de un Sistema de gestión integral </t>
  </si>
  <si>
    <t>PFC. Fortalecimiento de procesos académico administrativos a través de la implantación de un Sistema de gestión integral.</t>
  </si>
  <si>
    <t xml:space="preserve">ESTAMPILLA NAL. Modernización de recursos y plataformas tecnológicas de la Universidad del Cauca 2023-2027. </t>
  </si>
  <si>
    <t>PFC. Modernización de recursos y plataformas tecnológicas de la Universidad del Cauca 2023-2027.</t>
  </si>
  <si>
    <t>PFC. Modernización del Portal Web de la Universidad del Cauca</t>
  </si>
  <si>
    <t xml:space="preserve">PFC. Modernización de la infraestructura tecnológica de datos para la adaptación de telefonía VoIP en las dependencias de la Universidad del Cauca </t>
  </si>
  <si>
    <t xml:space="preserve">Fortalecimiento de la comunicación interna y externa a través del diseño y puesta en marcha de una nueva narrativa institucional enmarcada en el Bicentenario universitario. “Los primeros 200 años: Bien-estar y Común-unidad para construir la Universidad del futuro”. </t>
  </si>
  <si>
    <t xml:space="preserve">ESTAMPILLA NAL. Plan de Mantenimiento Universidad del Cauca 2023 - 2027. </t>
  </si>
  <si>
    <t xml:space="preserve">ESTAMPILLA. Plan de Mantenimiento Universidad del Cauca 2023 - 2027. </t>
  </si>
  <si>
    <t>PFC. Plan de Mantenimiento Universidad del Cauca 2023</t>
  </si>
  <si>
    <t xml:space="preserve">Dotación y Accesibilidad Universal. </t>
  </si>
  <si>
    <t xml:space="preserve">ESTAMPILLA Dotación y Accesibilidad Universal. </t>
  </si>
  <si>
    <t xml:space="preserve">PFC. Dotación y Accesibilidad Universal. </t>
  </si>
  <si>
    <t xml:space="preserve">ESTAMPILLA Nal Aulas Amigables. </t>
  </si>
  <si>
    <t>ESTAMPILLA Aulas Amigables.</t>
  </si>
  <si>
    <t>PFC. Aulas Amigables.</t>
  </si>
  <si>
    <t xml:space="preserve">Posteris Lvmen: Unicauca 200 años, Colección Editorial  Conmemorativa. </t>
  </si>
  <si>
    <t>Desarrollo de Consultorías relacionadas con proyectos de infraestructura</t>
  </si>
  <si>
    <t xml:space="preserve">Fortalecimiento cultural de la memoria en el territorio. </t>
  </si>
  <si>
    <t>PFC. Fortalecimiento cultural de la memoria en el territorio</t>
  </si>
  <si>
    <t>RG 2024 001</t>
  </si>
  <si>
    <t xml:space="preserve">PFC. Reparaciones Locativas y Restauración de Pilares y Columnas en Ladrillo del Claustro del Carmen y la Casa Torres de la Universidad del Cauca. </t>
  </si>
  <si>
    <t>RG 2024 - 002</t>
  </si>
  <si>
    <t xml:space="preserve">PFC. Adecuación de los salones de expresiones de la Facultad de Ciencias Naturales, Exactas y de la Educación </t>
  </si>
  <si>
    <t>TOTAL EJE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</si>
</sst>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00_-;\-* #,##0.00_-;_-* &quot;-&quot;??_-;_-@"/>
    <numFmt numFmtId="166" formatCode="&quot;$&quot;\ #,##0"/>
    <numFmt numFmtId="167" formatCode="_-* #,##0_-;\-* #,##0_-;_-* &quot;-&quot;??_-;_-@_-"/>
    <numFmt numFmtId="168" formatCode="_(&quot;$&quot;\ * #,##0_);_(&quot;$&quot;\ * \(#,##0\);_(&quot;$&quot;\ * &quot;-&quot;??_);_(@_)"/>
    <numFmt numFmtId="169" formatCode="#,##0;[Red]#,##0"/>
    <numFmt numFmtId="170" formatCode="_-&quot;$&quot;* #,##0_-;\-&quot;$&quot;* #,##0_-;_-&quot;$&quot;* &quot;-&quot;_-;_-@"/>
    <numFmt numFmtId="171" formatCode="_-&quot;$&quot;\ * #,##0_-;\-&quot;$&quot;\ * #,##0_-;_-&quot;$&quot;\ * &quot;-&quot;_-;_-@"/>
    <numFmt numFmtId="172" formatCode="#,##0.0"/>
    <numFmt numFmtId="173" formatCode="0.000"/>
    <numFmt numFmtId="174" formatCode="&quot;$&quot;\ #,##0.00"/>
  </numFmts>
  <fonts count="53">
    <font>
      <sz val="11"/>
      <color theme="1"/>
      <name val="Calibri"/>
      <family val="2"/>
      <scheme val="minor"/>
    </font>
    <font>
      <sz val="11"/>
      <color theme="1"/>
      <name val="Calibri"/>
      <family val="2"/>
      <scheme val="minor"/>
    </font>
    <font>
      <sz val="12"/>
      <name val="Arial Black"/>
      <family val="2"/>
    </font>
    <font>
      <sz val="10"/>
      <name val="Arial"/>
      <family val="2"/>
    </font>
    <font>
      <sz val="11"/>
      <name val="Arial Black"/>
      <family val="2"/>
    </font>
    <font>
      <b/>
      <sz val="11"/>
      <name val="Arial"/>
      <family val="2"/>
    </font>
    <font>
      <b/>
      <sz val="16"/>
      <name val="Calibri"/>
      <family val="2"/>
      <scheme val="minor"/>
    </font>
    <font>
      <b/>
      <sz val="10"/>
      <name val="Arial"/>
      <family val="2"/>
    </font>
    <font>
      <sz val="10"/>
      <color theme="1"/>
      <name val="Arial"/>
      <family val="2"/>
    </font>
    <font>
      <b/>
      <sz val="16"/>
      <color theme="0"/>
      <name val="Calibri"/>
      <family val="2"/>
      <scheme val="minor"/>
    </font>
    <font>
      <sz val="11"/>
      <color rgb="FF000000"/>
      <name val="Calibri"/>
      <family val="2"/>
    </font>
    <font>
      <b/>
      <sz val="11"/>
      <color theme="1"/>
      <name val="Calibri"/>
      <family val="2"/>
      <scheme val="minor"/>
    </font>
    <font>
      <b/>
      <sz val="16"/>
      <color rgb="FFFFFFFF"/>
      <name val="Calibri"/>
      <family val="2"/>
    </font>
    <font>
      <sz val="11"/>
      <name val="Calibri"/>
      <family val="2"/>
    </font>
    <font>
      <b/>
      <sz val="16"/>
      <name val="Calibri"/>
      <family val="2"/>
    </font>
    <font>
      <b/>
      <sz val="11"/>
      <color rgb="FF000000"/>
      <name val="Calibri"/>
      <family val="2"/>
    </font>
    <font>
      <sz val="10"/>
      <color rgb="FF000000"/>
      <name val="Arial"/>
      <family val="2"/>
    </font>
    <font>
      <b/>
      <sz val="10"/>
      <color rgb="FFFF0000"/>
      <name val="Arial"/>
      <family val="2"/>
    </font>
    <font>
      <b/>
      <sz val="14"/>
      <color rgb="FFFFFFFF"/>
      <name val="Calibri"/>
      <family val="2"/>
    </font>
    <font>
      <sz val="11"/>
      <color rgb="FF000000"/>
      <name val="Arial"/>
      <family val="2"/>
    </font>
    <font>
      <b/>
      <sz val="11"/>
      <color rgb="FF000000"/>
      <name val="Arial"/>
      <family val="2"/>
    </font>
    <font>
      <b/>
      <sz val="14"/>
      <color theme="0"/>
      <name val="Calibri"/>
      <family val="2"/>
      <scheme val="minor"/>
    </font>
    <font>
      <sz val="12"/>
      <color indexed="56"/>
      <name val="Arial Black"/>
      <family val="2"/>
    </font>
    <font>
      <b/>
      <sz val="10"/>
      <color theme="0"/>
      <name val="Arial"/>
      <family val="2"/>
    </font>
    <font>
      <b/>
      <sz val="10"/>
      <color theme="1"/>
      <name val="Arial"/>
      <family val="2"/>
    </font>
    <font>
      <b/>
      <sz val="12"/>
      <name val="Arial Black"/>
      <family val="2"/>
    </font>
    <font>
      <sz val="10"/>
      <name val="Arial"/>
      <family val="2"/>
    </font>
    <font>
      <b/>
      <sz val="10"/>
      <color rgb="FF000000"/>
      <name val="Arial"/>
      <family val="2"/>
    </font>
    <font>
      <b/>
      <sz val="11"/>
      <name val="Calibri"/>
      <family val="2"/>
    </font>
    <font>
      <sz val="10"/>
      <color rgb="FFFF0000"/>
      <name val="Arial"/>
      <family val="2"/>
    </font>
    <font>
      <sz val="9"/>
      <name val="Arial"/>
      <family val="2"/>
    </font>
    <font>
      <b/>
      <sz val="18"/>
      <name val="Calibri"/>
      <family val="2"/>
    </font>
    <font>
      <sz val="11"/>
      <color rgb="FFFFFFFF"/>
      <name val="Calibri"/>
      <family val="2"/>
    </font>
    <font>
      <b/>
      <sz val="18"/>
      <color rgb="FF000000"/>
      <name val="Lato"/>
      <family val="2"/>
    </font>
    <font>
      <sz val="10"/>
      <color rgb="FF000000"/>
      <name val="Lato"/>
      <family val="2"/>
    </font>
    <font>
      <b/>
      <sz val="12"/>
      <color rgb="FFFFFFFF"/>
      <name val="Arial"/>
      <family val="2"/>
    </font>
    <font>
      <sz val="12"/>
      <name val="Arial"/>
      <family val="2"/>
    </font>
    <font>
      <sz val="12"/>
      <color theme="1"/>
      <name val="ArialMT"/>
      <family val="2"/>
    </font>
    <font>
      <sz val="11"/>
      <color rgb="FFFF0000"/>
      <name val="Calibri"/>
      <family val="2"/>
    </font>
    <font>
      <sz val="14"/>
      <color rgb="FF000000"/>
      <name val="Arial"/>
      <family val="2"/>
    </font>
    <font>
      <sz val="10"/>
      <color rgb="FF000000"/>
      <name val="Calibri"/>
      <family val="2"/>
    </font>
    <font>
      <sz val="11"/>
      <color theme="1"/>
      <name val="Calibri"/>
      <family val="2"/>
    </font>
    <font>
      <b/>
      <sz val="10"/>
      <color rgb="FF000000"/>
      <name val="Calibri"/>
      <family val="2"/>
    </font>
    <font>
      <b/>
      <sz val="18"/>
      <color rgb="FF000000"/>
      <name val="Calibri"/>
      <family val="2"/>
    </font>
    <font>
      <u/>
      <sz val="10"/>
      <color theme="10"/>
      <name val="Arial"/>
      <family val="2"/>
    </font>
    <font>
      <b/>
      <sz val="9"/>
      <name val="Arial"/>
      <family val="2"/>
    </font>
    <font>
      <b/>
      <sz val="11"/>
      <color rgb="FF92D050"/>
      <name val="Calibri"/>
      <family val="2"/>
    </font>
    <font>
      <b/>
      <sz val="11"/>
      <color rgb="FF00B050"/>
      <name val="Calibri"/>
      <family val="2"/>
    </font>
    <font>
      <b/>
      <sz val="11"/>
      <color rgb="FFFF0000"/>
      <name val="Calibri"/>
      <family val="2"/>
    </font>
    <font>
      <sz val="11"/>
      <color rgb="FF92D050"/>
      <name val="Calibri"/>
      <family val="2"/>
    </font>
    <font>
      <b/>
      <sz val="11"/>
      <color theme="9" tint="-0.499984740745262"/>
      <name val="Calibri"/>
      <family val="2"/>
    </font>
    <font>
      <sz val="12"/>
      <color rgb="FF222222"/>
      <name val="Verdana"/>
      <family val="2"/>
    </font>
    <font>
      <b/>
      <sz val="11"/>
      <name val="Arial Black"/>
      <family val="2"/>
    </font>
  </fonts>
  <fills count="70">
    <fill>
      <patternFill patternType="none"/>
    </fill>
    <fill>
      <patternFill patternType="gray125"/>
    </fill>
    <fill>
      <patternFill patternType="solid">
        <fgColor rgb="FFFFE598"/>
        <bgColor rgb="FFFFE598"/>
      </patternFill>
    </fill>
    <fill>
      <patternFill patternType="solid">
        <fgColor rgb="FFD0CECE"/>
        <bgColor rgb="FFD0CECE"/>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rgb="FFD9E2F3"/>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rgb="FFFEF2CB"/>
      </patternFill>
    </fill>
    <fill>
      <patternFill patternType="solid">
        <fgColor theme="5" tint="0.79998168889431442"/>
        <bgColor indexed="64"/>
      </patternFill>
    </fill>
    <fill>
      <patternFill patternType="solid">
        <fgColor rgb="FF002060"/>
        <bgColor indexed="64"/>
      </patternFill>
    </fill>
    <fill>
      <patternFill patternType="solid">
        <fgColor rgb="FFFF0000"/>
        <bgColor indexed="64"/>
      </patternFill>
    </fill>
    <fill>
      <patternFill patternType="solid">
        <fgColor theme="5" tint="0.79998168889431442"/>
        <bgColor rgb="FFD0CECE"/>
      </patternFill>
    </fill>
    <fill>
      <patternFill patternType="solid">
        <fgColor rgb="FF002060"/>
        <bgColor rgb="FF002060"/>
      </patternFill>
    </fill>
    <fill>
      <patternFill patternType="solid">
        <fgColor rgb="FFFF0000"/>
        <bgColor rgb="FFFF0000"/>
      </patternFill>
    </fill>
    <fill>
      <patternFill patternType="solid">
        <fgColor rgb="FFFFFFFF"/>
        <bgColor rgb="FFFFFFFF"/>
      </patternFill>
    </fill>
    <fill>
      <patternFill patternType="solid">
        <fgColor rgb="FFD8D8D8"/>
        <bgColor rgb="FFD8D8D8"/>
      </patternFill>
    </fill>
    <fill>
      <patternFill patternType="solid">
        <fgColor rgb="FF9CC2E5"/>
        <bgColor rgb="FF9CC2E5"/>
      </patternFill>
    </fill>
    <fill>
      <patternFill patternType="solid">
        <fgColor rgb="FFDEEAF6"/>
        <bgColor rgb="FFDEEAF6"/>
      </patternFill>
    </fill>
    <fill>
      <patternFill patternType="solid">
        <fgColor rgb="FFBFBFBF"/>
        <bgColor rgb="FFBFBFBF"/>
      </patternFill>
    </fill>
    <fill>
      <patternFill patternType="solid">
        <fgColor rgb="FFFFFF00"/>
        <bgColor rgb="FFBFBFBF"/>
      </patternFill>
    </fill>
    <fill>
      <patternFill patternType="solid">
        <fgColor rgb="FFFFFF00"/>
        <bgColor rgb="FFFFFF00"/>
      </patternFill>
    </fill>
    <fill>
      <patternFill patternType="solid">
        <fgColor rgb="FFE2EFD9"/>
        <bgColor rgb="FFE2EFD9"/>
      </patternFill>
    </fill>
    <fill>
      <patternFill patternType="solid">
        <fgColor rgb="FFFBE4D5"/>
        <bgColor rgb="FFFBE4D5"/>
      </patternFill>
    </fill>
    <fill>
      <patternFill patternType="solid">
        <fgColor rgb="FF00B050"/>
        <bgColor rgb="FF00B050"/>
      </patternFill>
    </fill>
    <fill>
      <patternFill patternType="solid">
        <fgColor rgb="FFFFC000"/>
        <bgColor rgb="FFFFC000"/>
      </patternFill>
    </fill>
    <fill>
      <patternFill patternType="solid">
        <fgColor rgb="FF8EAADB"/>
        <bgColor rgb="FF8EAADB"/>
      </patternFill>
    </fill>
    <fill>
      <patternFill patternType="solid">
        <fgColor theme="8" tint="0.39997558519241921"/>
        <bgColor rgb="FFFEF2CB"/>
      </patternFill>
    </fill>
    <fill>
      <patternFill patternType="solid">
        <fgColor rgb="FF00B050"/>
        <bgColor indexed="64"/>
      </patternFill>
    </fill>
    <fill>
      <patternFill patternType="solid">
        <fgColor rgb="FF00B050"/>
        <bgColor rgb="FFFEF2CB"/>
      </patternFill>
    </fill>
    <fill>
      <patternFill patternType="solid">
        <fgColor rgb="FF92D050"/>
        <bgColor indexed="64"/>
      </patternFill>
    </fill>
    <fill>
      <patternFill patternType="solid">
        <fgColor rgb="FF92D050"/>
        <bgColor rgb="FFFEF2CB"/>
      </patternFill>
    </fill>
    <fill>
      <patternFill patternType="solid">
        <fgColor rgb="FFFF00FF"/>
        <bgColor indexed="64"/>
      </patternFill>
    </fill>
    <fill>
      <patternFill patternType="solid">
        <fgColor rgb="FFFF00FF"/>
        <bgColor rgb="FFFEF2CB"/>
      </patternFill>
    </fill>
    <fill>
      <patternFill patternType="solid">
        <fgColor rgb="FF92D050"/>
        <bgColor rgb="FFD0CECE"/>
      </patternFill>
    </fill>
    <fill>
      <patternFill patternType="solid">
        <fgColor rgb="FFFF00FF"/>
        <bgColor rgb="FFD0CECE"/>
      </patternFill>
    </fill>
    <fill>
      <patternFill patternType="solid">
        <fgColor rgb="FFFFFF00"/>
        <bgColor indexed="64"/>
      </patternFill>
    </fill>
    <fill>
      <patternFill patternType="solid">
        <fgColor rgb="FFFFFF00"/>
        <bgColor rgb="FFD0CECE"/>
      </patternFill>
    </fill>
    <fill>
      <patternFill patternType="solid">
        <fgColor rgb="FF92D050"/>
        <bgColor rgb="FFD9E2F3"/>
      </patternFill>
    </fill>
    <fill>
      <patternFill patternType="solid">
        <fgColor rgb="FFFF00FF"/>
        <bgColor rgb="FFD9E2F3"/>
      </patternFill>
    </fill>
    <fill>
      <patternFill patternType="solid">
        <fgColor rgb="FF92D050"/>
        <bgColor rgb="FFFFE598"/>
      </patternFill>
    </fill>
    <fill>
      <patternFill patternType="solid">
        <fgColor rgb="FFFF00FF"/>
        <bgColor rgb="FFFFE598"/>
      </patternFill>
    </fill>
    <fill>
      <patternFill patternType="solid">
        <fgColor theme="5" tint="-0.249977111117893"/>
        <bgColor rgb="FFD0CECE"/>
      </patternFill>
    </fill>
    <fill>
      <patternFill patternType="solid">
        <fgColor theme="5" tint="-0.249977111117893"/>
        <bgColor indexed="64"/>
      </patternFill>
    </fill>
    <fill>
      <patternFill patternType="solid">
        <fgColor theme="7" tint="-0.249977111117893"/>
        <bgColor rgb="FFFEF2CB"/>
      </patternFill>
    </fill>
    <fill>
      <patternFill patternType="solid">
        <fgColor theme="7" tint="-0.249977111117893"/>
        <bgColor indexed="64"/>
      </patternFill>
    </fill>
    <fill>
      <patternFill patternType="solid">
        <fgColor rgb="FFFFFF00"/>
        <bgColor rgb="FFD8D8D8"/>
      </patternFill>
    </fill>
    <fill>
      <patternFill patternType="solid">
        <fgColor theme="0" tint="-0.249977111117893"/>
        <bgColor rgb="FFFBE4D5"/>
      </patternFill>
    </fill>
    <fill>
      <patternFill patternType="solid">
        <fgColor theme="4" tint="0.79998168889431442"/>
        <bgColor rgb="FFFFE598"/>
      </patternFill>
    </fill>
    <fill>
      <patternFill patternType="solid">
        <fgColor theme="7" tint="0.79998168889431442"/>
        <bgColor indexed="64"/>
      </patternFill>
    </fill>
    <fill>
      <patternFill patternType="solid">
        <fgColor theme="4" tint="0.39997558519241921"/>
        <bgColor indexed="65"/>
      </patternFill>
    </fill>
    <fill>
      <patternFill patternType="solid">
        <fgColor rgb="FF5B9BD5"/>
        <bgColor rgb="FF5B9BD5"/>
      </patternFill>
    </fill>
    <fill>
      <patternFill patternType="solid">
        <fgColor theme="0"/>
        <bgColor rgb="FF5B9BD5"/>
      </patternFill>
    </fill>
    <fill>
      <patternFill patternType="solid">
        <fgColor theme="0"/>
        <bgColor rgb="FF9CC2E5"/>
      </patternFill>
    </fill>
    <fill>
      <patternFill patternType="solid">
        <fgColor rgb="FF1E4E79"/>
        <bgColor rgb="FF1E4E79"/>
      </patternFill>
    </fill>
    <fill>
      <patternFill patternType="solid">
        <fgColor rgb="FFD9E2F3"/>
        <bgColor rgb="FFD9E2F3"/>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EF2CB"/>
        <bgColor rgb="FFFEF2CB"/>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00"/>
        <bgColor rgb="FFE2EFD9"/>
      </patternFill>
    </fill>
    <fill>
      <patternFill patternType="solid">
        <fgColor theme="4" tint="0.39997558519241921"/>
        <bgColor indexed="64"/>
      </patternFill>
    </fill>
    <fill>
      <patternFill patternType="solid">
        <fgColor theme="5" tint="0.79998168889431442"/>
        <bgColor rgb="FFFBE4D5"/>
      </patternFill>
    </fill>
    <fill>
      <patternFill patternType="solid">
        <fgColor theme="3" tint="0.89999084444715716"/>
        <bgColor rgb="FFDEEAF6"/>
      </patternFill>
    </fill>
    <fill>
      <patternFill patternType="solid">
        <fgColor theme="9" tint="0.79998168889431442"/>
        <bgColor rgb="FFE2EFD9"/>
      </patternFill>
    </fill>
  </fills>
  <borders count="16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indexed="64"/>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top style="thin">
        <color rgb="FF000000"/>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rgb="FF000000"/>
      </bottom>
      <diagonal/>
    </border>
    <border>
      <left style="thin">
        <color indexed="64"/>
      </left>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medium">
        <color indexed="64"/>
      </top>
      <bottom style="thin">
        <color rgb="FF000000"/>
      </bottom>
      <diagonal/>
    </border>
    <border>
      <left style="medium">
        <color rgb="FF000000"/>
      </left>
      <right style="medium">
        <color indexed="64"/>
      </right>
      <top style="medium">
        <color indexed="64"/>
      </top>
      <bottom style="thin">
        <color indexed="64"/>
      </bottom>
      <diagonal/>
    </border>
    <border>
      <left style="medium">
        <color indexed="64"/>
      </left>
      <right style="medium">
        <color rgb="FF000000"/>
      </right>
      <top/>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indexed="64"/>
      </right>
      <top style="thin">
        <color indexed="64"/>
      </top>
      <bottom style="medium">
        <color indexed="64"/>
      </bottom>
      <diagonal/>
    </border>
    <border>
      <left/>
      <right style="medium">
        <color rgb="FF000000"/>
      </right>
      <top style="thin">
        <color rgb="FF000000"/>
      </top>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top style="medium">
        <color rgb="FF000000"/>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top style="medium">
        <color indexed="64"/>
      </top>
      <bottom style="thin">
        <color rgb="FF000000"/>
      </bottom>
      <diagonal/>
    </border>
    <border>
      <left/>
      <right/>
      <top style="thin">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rgb="FF000000"/>
      </right>
      <top style="thin">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style="medium">
        <color rgb="FF000000"/>
      </top>
      <bottom/>
      <diagonal/>
    </border>
    <border>
      <left/>
      <right/>
      <top style="thin">
        <color rgb="FF000000"/>
      </top>
      <bottom style="thin">
        <color indexed="64"/>
      </bottom>
      <diagonal/>
    </border>
    <border>
      <left style="medium">
        <color indexed="64"/>
      </left>
      <right/>
      <top/>
      <bottom style="medium">
        <color rgb="FF000000"/>
      </bottom>
      <diagonal/>
    </border>
    <border>
      <left/>
      <right/>
      <top style="thin">
        <color indexed="64"/>
      </top>
      <bottom style="thin">
        <color indexed="64"/>
      </bottom>
      <diagonal/>
    </border>
    <border>
      <left/>
      <right/>
      <top style="medium">
        <color rgb="FF000000"/>
      </top>
      <bottom style="thin">
        <color rgb="FF000000"/>
      </bottom>
      <diagonal/>
    </border>
    <border>
      <left/>
      <right style="medium">
        <color rgb="FF000000"/>
      </right>
      <top/>
      <bottom style="thin">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bottom style="thin">
        <color rgb="FF000000"/>
      </bottom>
      <diagonal/>
    </border>
    <border>
      <left style="medium">
        <color indexed="64"/>
      </left>
      <right/>
      <top style="thin">
        <color rgb="FF000000"/>
      </top>
      <bottom style="thin">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thin">
        <color rgb="FF000000"/>
      </top>
      <bottom style="thin">
        <color indexed="64"/>
      </bottom>
      <diagonal/>
    </border>
    <border>
      <left style="medium">
        <color indexed="64"/>
      </left>
      <right style="medium">
        <color rgb="FF000000"/>
      </right>
      <top style="medium">
        <color indexed="64"/>
      </top>
      <bottom style="thin">
        <color indexed="64"/>
      </bottom>
      <diagonal/>
    </border>
    <border>
      <left style="medium">
        <color indexed="64"/>
      </left>
      <right style="medium">
        <color rgb="FF000000"/>
      </right>
      <top/>
      <bottom style="thin">
        <color indexed="64"/>
      </bottom>
      <diagonal/>
    </border>
    <border>
      <left/>
      <right/>
      <top/>
      <bottom style="thin">
        <color indexed="64"/>
      </bottom>
      <diagonal/>
    </border>
    <border>
      <left/>
      <right style="medium">
        <color rgb="FF000000"/>
      </right>
      <top style="thin">
        <color indexed="64"/>
      </top>
      <bottom style="thin">
        <color indexed="64"/>
      </bottom>
      <diagonal/>
    </border>
    <border>
      <left style="thin">
        <color indexed="64"/>
      </left>
      <right style="medium">
        <color indexed="64"/>
      </right>
      <top style="medium">
        <color indexed="64"/>
      </top>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26" fillId="0" borderId="0"/>
    <xf numFmtId="43" fontId="26" fillId="0" borderId="0" applyFont="0" applyFill="0" applyBorder="0" applyAlignment="0" applyProtection="0"/>
    <xf numFmtId="9" fontId="26" fillId="0" borderId="0" applyFont="0" applyFill="0" applyBorder="0" applyAlignment="0" applyProtection="0"/>
    <xf numFmtId="0" fontId="37" fillId="0" borderId="0"/>
    <xf numFmtId="0" fontId="44" fillId="0" borderId="0" applyNumberFormat="0" applyFill="0" applyBorder="0" applyAlignment="0" applyProtection="0"/>
    <xf numFmtId="0" fontId="1" fillId="0" borderId="0"/>
    <xf numFmtId="9" fontId="1"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426">
    <xf numFmtId="0" fontId="0" fillId="0" borderId="0" xfId="0"/>
    <xf numFmtId="0" fontId="2" fillId="10" borderId="1" xfId="0" applyFont="1" applyFill="1" applyBorder="1" applyAlignment="1">
      <alignment horizontal="center" vertical="center"/>
    </xf>
    <xf numFmtId="43" fontId="3" fillId="5" borderId="6" xfId="4" applyFont="1" applyFill="1" applyBorder="1" applyAlignment="1">
      <alignment horizontal="center" vertical="center"/>
    </xf>
    <xf numFmtId="43" fontId="3" fillId="5" borderId="7" xfId="4" applyFont="1" applyFill="1" applyBorder="1" applyAlignment="1">
      <alignment horizontal="center" vertical="center"/>
    </xf>
    <xf numFmtId="43" fontId="8" fillId="9" borderId="15" xfId="1" applyFont="1" applyFill="1" applyBorder="1" applyAlignment="1">
      <alignment vertical="center"/>
    </xf>
    <xf numFmtId="43" fontId="8" fillId="9" borderId="7" xfId="1" applyFont="1" applyFill="1" applyBorder="1" applyAlignment="1">
      <alignment vertical="center"/>
    </xf>
    <xf numFmtId="43" fontId="8" fillId="10" borderId="6" xfId="1" applyFont="1" applyFill="1" applyBorder="1" applyAlignment="1">
      <alignment horizontal="center" vertical="center"/>
    </xf>
    <xf numFmtId="43" fontId="8" fillId="10" borderId="7" xfId="1" applyFont="1" applyFill="1" applyBorder="1" applyAlignment="1">
      <alignment horizontal="center" vertical="center"/>
    </xf>
    <xf numFmtId="43" fontId="8" fillId="13" borderId="7" xfId="1" applyFont="1" applyFill="1" applyBorder="1" applyAlignment="1">
      <alignment horizontal="center" vertical="center"/>
    </xf>
    <xf numFmtId="43" fontId="8" fillId="9" borderId="6" xfId="1" applyFont="1" applyFill="1" applyBorder="1" applyAlignment="1">
      <alignment vertical="center"/>
    </xf>
    <xf numFmtId="43" fontId="3" fillId="5" borderId="12" xfId="4" applyFont="1" applyFill="1" applyBorder="1" applyAlignment="1">
      <alignment horizontal="center" vertical="center"/>
    </xf>
    <xf numFmtId="43" fontId="2" fillId="10" borderId="9" xfId="1" applyFont="1" applyFill="1" applyBorder="1" applyAlignment="1">
      <alignment horizontal="center" vertical="center" wrapText="1"/>
    </xf>
    <xf numFmtId="0" fontId="10" fillId="0" borderId="0" xfId="6"/>
    <xf numFmtId="0" fontId="2" fillId="20" borderId="25" xfId="6" applyFont="1" applyFill="1" applyBorder="1" applyAlignment="1">
      <alignment horizontal="center" vertical="center"/>
    </xf>
    <xf numFmtId="0" fontId="3" fillId="22" borderId="28" xfId="6" applyFont="1" applyFill="1" applyBorder="1" applyAlignment="1">
      <alignment horizontal="left" vertical="center" wrapText="1"/>
    </xf>
    <xf numFmtId="165" fontId="3" fillId="22" borderId="29" xfId="6" applyNumberFormat="1" applyFont="1" applyFill="1" applyBorder="1" applyAlignment="1">
      <alignment horizontal="center" vertical="center"/>
    </xf>
    <xf numFmtId="9" fontId="3" fillId="22" borderId="28" xfId="6" applyNumberFormat="1" applyFont="1" applyFill="1" applyBorder="1" applyAlignment="1">
      <alignment horizontal="center" vertical="center"/>
    </xf>
    <xf numFmtId="166" fontId="3" fillId="22" borderId="29" xfId="6" applyNumberFormat="1" applyFont="1" applyFill="1" applyBorder="1" applyAlignment="1">
      <alignment horizontal="center" vertical="center"/>
    </xf>
    <xf numFmtId="166" fontId="3" fillId="22" borderId="29" xfId="6" applyNumberFormat="1" applyFont="1" applyFill="1" applyBorder="1" applyAlignment="1">
      <alignment horizontal="right" vertical="center"/>
    </xf>
    <xf numFmtId="10" fontId="3" fillId="22" borderId="29" xfId="7" applyNumberFormat="1" applyFont="1" applyFill="1" applyBorder="1" applyAlignment="1">
      <alignment horizontal="right" vertical="center"/>
    </xf>
    <xf numFmtId="0" fontId="3" fillId="22" borderId="31" xfId="6" applyFont="1" applyFill="1" applyBorder="1" applyAlignment="1">
      <alignment horizontal="left" vertical="center" wrapText="1"/>
    </xf>
    <xf numFmtId="165" fontId="3" fillId="22" borderId="32" xfId="6" applyNumberFormat="1" applyFont="1" applyFill="1" applyBorder="1" applyAlignment="1">
      <alignment horizontal="center" vertical="center"/>
    </xf>
    <xf numFmtId="9" fontId="3" fillId="22" borderId="31" xfId="6" applyNumberFormat="1" applyFont="1" applyFill="1" applyBorder="1" applyAlignment="1">
      <alignment horizontal="center" vertical="center"/>
    </xf>
    <xf numFmtId="166" fontId="3" fillId="22" borderId="32" xfId="6" applyNumberFormat="1" applyFont="1" applyFill="1" applyBorder="1" applyAlignment="1">
      <alignment horizontal="center" vertical="center"/>
    </xf>
    <xf numFmtId="166" fontId="3" fillId="22" borderId="32" xfId="6" applyNumberFormat="1" applyFont="1" applyFill="1" applyBorder="1" applyAlignment="1">
      <alignment horizontal="right" vertical="center"/>
    </xf>
    <xf numFmtId="10" fontId="3" fillId="22" borderId="32" xfId="7" applyNumberFormat="1" applyFont="1" applyFill="1" applyBorder="1" applyAlignment="1">
      <alignment horizontal="right" vertical="center"/>
    </xf>
    <xf numFmtId="0" fontId="16" fillId="22" borderId="31" xfId="6" applyFont="1" applyFill="1" applyBorder="1" applyAlignment="1">
      <alignment horizontal="left" vertical="center" wrapText="1"/>
    </xf>
    <xf numFmtId="0" fontId="16" fillId="22" borderId="31" xfId="6" quotePrefix="1" applyFont="1" applyFill="1" applyBorder="1" applyAlignment="1">
      <alignment horizontal="left" vertical="center" wrapText="1"/>
    </xf>
    <xf numFmtId="166" fontId="3" fillId="23" borderId="27" xfId="6" applyNumberFormat="1" applyFont="1" applyFill="1" applyBorder="1" applyAlignment="1">
      <alignment horizontal="center" vertical="center"/>
    </xf>
    <xf numFmtId="166" fontId="3" fillId="24" borderId="27" xfId="6" applyNumberFormat="1" applyFont="1" applyFill="1" applyBorder="1" applyAlignment="1">
      <alignment horizontal="right" vertical="center"/>
    </xf>
    <xf numFmtId="0" fontId="3" fillId="2" borderId="28" xfId="6" applyFont="1" applyFill="1" applyBorder="1" applyAlignment="1">
      <alignment horizontal="left" vertical="center" wrapText="1"/>
    </xf>
    <xf numFmtId="165" fontId="3" fillId="2" borderId="29" xfId="6" applyNumberFormat="1" applyFont="1" applyFill="1" applyBorder="1" applyAlignment="1">
      <alignment horizontal="center" vertical="center"/>
    </xf>
    <xf numFmtId="9" fontId="3" fillId="2" borderId="28" xfId="6" applyNumberFormat="1" applyFont="1" applyFill="1" applyBorder="1" applyAlignment="1">
      <alignment horizontal="center" vertical="center"/>
    </xf>
    <xf numFmtId="166" fontId="3" fillId="2" borderId="28" xfId="6" applyNumberFormat="1" applyFont="1" applyFill="1" applyBorder="1" applyAlignment="1">
      <alignment horizontal="right" vertical="center"/>
    </xf>
    <xf numFmtId="166" fontId="3" fillId="2" borderId="29" xfId="6" applyNumberFormat="1" applyFont="1" applyFill="1" applyBorder="1" applyAlignment="1">
      <alignment horizontal="center" vertical="center"/>
    </xf>
    <xf numFmtId="166" fontId="3" fillId="2" borderId="29" xfId="6" applyNumberFormat="1" applyFont="1" applyFill="1" applyBorder="1" applyAlignment="1">
      <alignment horizontal="right" vertical="center"/>
    </xf>
    <xf numFmtId="10" fontId="3" fillId="2" borderId="29" xfId="7" applyNumberFormat="1" applyFont="1" applyFill="1" applyBorder="1" applyAlignment="1">
      <alignment horizontal="right" vertical="center"/>
    </xf>
    <xf numFmtId="0" fontId="3" fillId="2" borderId="31" xfId="6" applyFont="1" applyFill="1" applyBorder="1" applyAlignment="1">
      <alignment horizontal="left" vertical="center" wrapText="1"/>
    </xf>
    <xf numFmtId="165" fontId="3" fillId="2" borderId="32" xfId="6" applyNumberFormat="1" applyFont="1" applyFill="1" applyBorder="1" applyAlignment="1">
      <alignment horizontal="center" vertical="center"/>
    </xf>
    <xf numFmtId="9" fontId="3" fillId="2" borderId="31" xfId="6" applyNumberFormat="1" applyFont="1" applyFill="1" applyBorder="1" applyAlignment="1">
      <alignment horizontal="center" vertical="center"/>
    </xf>
    <xf numFmtId="166" fontId="3" fillId="2" borderId="31" xfId="6" applyNumberFormat="1" applyFont="1" applyFill="1" applyBorder="1" applyAlignment="1">
      <alignment horizontal="right" vertical="center"/>
    </xf>
    <xf numFmtId="166" fontId="3" fillId="2" borderId="32" xfId="6" applyNumberFormat="1" applyFont="1" applyFill="1" applyBorder="1" applyAlignment="1">
      <alignment horizontal="center" vertical="center"/>
    </xf>
    <xf numFmtId="166" fontId="3" fillId="2" borderId="32" xfId="6" applyNumberFormat="1" applyFont="1" applyFill="1" applyBorder="1" applyAlignment="1">
      <alignment horizontal="right" vertical="center"/>
    </xf>
    <xf numFmtId="10" fontId="3" fillId="2" borderId="32" xfId="7" applyNumberFormat="1" applyFont="1" applyFill="1" applyBorder="1" applyAlignment="1">
      <alignment horizontal="right" vertical="center"/>
    </xf>
    <xf numFmtId="0" fontId="3" fillId="25" borderId="22" xfId="6" applyFont="1" applyFill="1" applyBorder="1" applyAlignment="1">
      <alignment horizontal="left" vertical="center" wrapText="1"/>
    </xf>
    <xf numFmtId="165" fontId="3" fillId="25" borderId="27" xfId="6" applyNumberFormat="1" applyFont="1" applyFill="1" applyBorder="1" applyAlignment="1">
      <alignment horizontal="center" vertical="center"/>
    </xf>
    <xf numFmtId="165" fontId="3" fillId="25" borderId="33" xfId="6" applyNumberFormat="1" applyFont="1" applyFill="1" applyBorder="1" applyAlignment="1">
      <alignment horizontal="center" vertical="center"/>
    </xf>
    <xf numFmtId="9" fontId="3" fillId="25" borderId="22" xfId="6" applyNumberFormat="1" applyFont="1" applyFill="1" applyBorder="1" applyAlignment="1">
      <alignment horizontal="center" vertical="center"/>
    </xf>
    <xf numFmtId="166" fontId="3" fillId="25" borderId="22" xfId="6" applyNumberFormat="1" applyFont="1" applyFill="1" applyBorder="1" applyAlignment="1">
      <alignment horizontal="right" vertical="center"/>
    </xf>
    <xf numFmtId="166" fontId="3" fillId="25" borderId="27" xfId="6" applyNumberFormat="1" applyFont="1" applyFill="1" applyBorder="1" applyAlignment="1">
      <alignment horizontal="center" vertical="center"/>
    </xf>
    <xf numFmtId="166" fontId="3" fillId="25" borderId="27" xfId="6" applyNumberFormat="1" applyFont="1" applyFill="1" applyBorder="1" applyAlignment="1">
      <alignment horizontal="right" vertical="center"/>
    </xf>
    <xf numFmtId="0" fontId="3" fillId="26" borderId="29" xfId="6" applyFont="1" applyFill="1" applyBorder="1" applyAlignment="1">
      <alignment vertical="center" wrapText="1"/>
    </xf>
    <xf numFmtId="165" fontId="3" fillId="26" borderId="29" xfId="6" applyNumberFormat="1" applyFont="1" applyFill="1" applyBorder="1" applyAlignment="1">
      <alignment vertical="center" wrapText="1"/>
    </xf>
    <xf numFmtId="165" fontId="16" fillId="26" borderId="34" xfId="6" applyNumberFormat="1" applyFont="1" applyFill="1" applyBorder="1" applyAlignment="1">
      <alignment vertical="center"/>
    </xf>
    <xf numFmtId="9" fontId="16" fillId="26" borderId="28" xfId="6" applyNumberFormat="1" applyFont="1" applyFill="1" applyBorder="1" applyAlignment="1">
      <alignment horizontal="center" vertical="center"/>
    </xf>
    <xf numFmtId="166" fontId="16" fillId="26" borderId="28" xfId="8" applyNumberFormat="1" applyFont="1" applyFill="1" applyBorder="1" applyAlignment="1">
      <alignment horizontal="right" vertical="center"/>
    </xf>
    <xf numFmtId="166" fontId="16" fillId="26" borderId="29" xfId="6" applyNumberFormat="1" applyFont="1" applyFill="1" applyBorder="1" applyAlignment="1">
      <alignment horizontal="right" vertical="center"/>
    </xf>
    <xf numFmtId="10" fontId="16" fillId="26" borderId="35" xfId="7" applyNumberFormat="1" applyFont="1" applyFill="1" applyBorder="1" applyAlignment="1">
      <alignment horizontal="right" vertical="center"/>
    </xf>
    <xf numFmtId="0" fontId="3" fillId="26" borderId="32" xfId="6" applyFont="1" applyFill="1" applyBorder="1" applyAlignment="1">
      <alignment vertical="center" wrapText="1"/>
    </xf>
    <xf numFmtId="165" fontId="3" fillId="26" borderId="32" xfId="6" applyNumberFormat="1" applyFont="1" applyFill="1" applyBorder="1" applyAlignment="1">
      <alignment vertical="center" wrapText="1"/>
    </xf>
    <xf numFmtId="165" fontId="16" fillId="26" borderId="36" xfId="6" applyNumberFormat="1" applyFont="1" applyFill="1" applyBorder="1" applyAlignment="1">
      <alignment vertical="center"/>
    </xf>
    <xf numFmtId="9" fontId="16" fillId="26" borderId="37" xfId="6" applyNumberFormat="1" applyFont="1" applyFill="1" applyBorder="1" applyAlignment="1">
      <alignment horizontal="center" vertical="center"/>
    </xf>
    <xf numFmtId="166" fontId="16" fillId="26" borderId="37" xfId="8" applyNumberFormat="1" applyFont="1" applyFill="1" applyBorder="1" applyAlignment="1">
      <alignment horizontal="right" vertical="center"/>
    </xf>
    <xf numFmtId="166" fontId="16" fillId="26" borderId="32" xfId="6" applyNumberFormat="1" applyFont="1" applyFill="1" applyBorder="1" applyAlignment="1">
      <alignment horizontal="right" vertical="center"/>
    </xf>
    <xf numFmtId="10" fontId="16" fillId="26" borderId="38" xfId="7" applyNumberFormat="1" applyFont="1" applyFill="1" applyBorder="1" applyAlignment="1">
      <alignment horizontal="right" vertical="center"/>
    </xf>
    <xf numFmtId="165" fontId="16" fillId="26" borderId="39" xfId="6" applyNumberFormat="1" applyFont="1" applyFill="1" applyBorder="1" applyAlignment="1">
      <alignment vertical="center"/>
    </xf>
    <xf numFmtId="166" fontId="16" fillId="26" borderId="31" xfId="8" applyNumberFormat="1" applyFont="1" applyFill="1" applyBorder="1" applyAlignment="1">
      <alignment horizontal="right" vertical="center"/>
    </xf>
    <xf numFmtId="10" fontId="16" fillId="26" borderId="40" xfId="7" applyNumberFormat="1" applyFont="1" applyFill="1" applyBorder="1" applyAlignment="1">
      <alignment horizontal="right" vertical="center"/>
    </xf>
    <xf numFmtId="0" fontId="3" fillId="25" borderId="41" xfId="6" applyFont="1" applyFill="1" applyBorder="1" applyAlignment="1">
      <alignment vertical="center" wrapText="1"/>
    </xf>
    <xf numFmtId="165" fontId="3" fillId="25" borderId="32" xfId="6" applyNumberFormat="1" applyFont="1" applyFill="1" applyBorder="1" applyAlignment="1">
      <alignment vertical="center" wrapText="1"/>
    </xf>
    <xf numFmtId="165" fontId="16" fillId="25" borderId="32" xfId="6" applyNumberFormat="1" applyFont="1" applyFill="1" applyBorder="1" applyAlignment="1">
      <alignment vertical="center"/>
    </xf>
    <xf numFmtId="9" fontId="16" fillId="25" borderId="32" xfId="6" applyNumberFormat="1" applyFont="1" applyFill="1" applyBorder="1" applyAlignment="1">
      <alignment horizontal="center" vertical="center"/>
    </xf>
    <xf numFmtId="166" fontId="16" fillId="25" borderId="32" xfId="6" applyNumberFormat="1" applyFont="1" applyFill="1" applyBorder="1" applyAlignment="1">
      <alignment horizontal="right" vertical="center"/>
    </xf>
    <xf numFmtId="166" fontId="16" fillId="25" borderId="41" xfId="6" applyNumberFormat="1" applyFont="1" applyFill="1" applyBorder="1" applyAlignment="1">
      <alignment horizontal="right" vertical="center"/>
    </xf>
    <xf numFmtId="0" fontId="3" fillId="25" borderId="26" xfId="6" applyFont="1" applyFill="1" applyBorder="1" applyAlignment="1">
      <alignment vertical="center" wrapText="1"/>
    </xf>
    <xf numFmtId="165" fontId="3" fillId="25" borderId="26" xfId="6" applyNumberFormat="1" applyFont="1" applyFill="1" applyBorder="1" applyAlignment="1">
      <alignment vertical="center" wrapText="1"/>
    </xf>
    <xf numFmtId="165" fontId="16" fillId="25" borderId="30" xfId="6" applyNumberFormat="1" applyFont="1" applyFill="1" applyBorder="1" applyAlignment="1">
      <alignment vertical="center"/>
    </xf>
    <xf numFmtId="9" fontId="16" fillId="25" borderId="21" xfId="6" applyNumberFormat="1" applyFont="1" applyFill="1" applyBorder="1" applyAlignment="1">
      <alignment horizontal="center" vertical="center"/>
    </xf>
    <xf numFmtId="166" fontId="16" fillId="25" borderId="21" xfId="6" applyNumberFormat="1" applyFont="1" applyFill="1" applyBorder="1" applyAlignment="1">
      <alignment horizontal="right" vertical="center"/>
    </xf>
    <xf numFmtId="166" fontId="16" fillId="25" borderId="42" xfId="6" applyNumberFormat="1" applyFont="1" applyFill="1" applyBorder="1" applyAlignment="1">
      <alignment horizontal="right" vertical="center"/>
    </xf>
    <xf numFmtId="0" fontId="3" fillId="3" borderId="32" xfId="6" applyFont="1" applyFill="1" applyBorder="1" applyAlignment="1">
      <alignment horizontal="left" vertical="center" wrapText="1"/>
    </xf>
    <xf numFmtId="165" fontId="3" fillId="3" borderId="32" xfId="6" applyNumberFormat="1" applyFont="1" applyFill="1" applyBorder="1" applyAlignment="1">
      <alignment horizontal="left" vertical="center" wrapText="1"/>
    </xf>
    <xf numFmtId="165" fontId="16" fillId="20" borderId="39" xfId="6" applyNumberFormat="1" applyFont="1" applyFill="1" applyBorder="1" applyAlignment="1">
      <alignment horizontal="center" vertical="center"/>
    </xf>
    <xf numFmtId="9" fontId="16" fillId="20" borderId="37" xfId="6" applyNumberFormat="1" applyFont="1" applyFill="1" applyBorder="1" applyAlignment="1">
      <alignment horizontal="center" vertical="center"/>
    </xf>
    <xf numFmtId="166" fontId="16" fillId="20" borderId="31" xfId="6" applyNumberFormat="1" applyFont="1" applyFill="1" applyBorder="1" applyAlignment="1">
      <alignment horizontal="right" vertical="center"/>
    </xf>
    <xf numFmtId="166" fontId="16" fillId="20" borderId="32" xfId="6" applyNumberFormat="1" applyFont="1" applyFill="1" applyBorder="1" applyAlignment="1">
      <alignment horizontal="right" vertical="center"/>
    </xf>
    <xf numFmtId="0" fontId="3" fillId="3" borderId="42" xfId="6" applyFont="1" applyFill="1" applyBorder="1" applyAlignment="1">
      <alignment horizontal="left" vertical="center" wrapText="1"/>
    </xf>
    <xf numFmtId="0" fontId="16" fillId="3" borderId="32" xfId="6" applyFont="1" applyFill="1" applyBorder="1" applyAlignment="1">
      <alignment horizontal="left" vertical="center" wrapText="1"/>
    </xf>
    <xf numFmtId="165" fontId="16" fillId="3" borderId="32" xfId="6" applyNumberFormat="1" applyFont="1" applyFill="1" applyBorder="1" applyAlignment="1">
      <alignment horizontal="left" vertical="center" wrapText="1"/>
    </xf>
    <xf numFmtId="165" fontId="16" fillId="3" borderId="27" xfId="6" applyNumberFormat="1" applyFont="1" applyFill="1" applyBorder="1" applyAlignment="1">
      <alignment horizontal="left" vertical="center" wrapText="1"/>
    </xf>
    <xf numFmtId="0" fontId="16" fillId="3" borderId="26" xfId="6" quotePrefix="1" applyFont="1" applyFill="1" applyBorder="1" applyAlignment="1">
      <alignment horizontal="left" vertical="center" wrapText="1"/>
    </xf>
    <xf numFmtId="165" fontId="16" fillId="20" borderId="30" xfId="6" applyNumberFormat="1" applyFont="1" applyFill="1" applyBorder="1" applyAlignment="1">
      <alignment horizontal="center" vertical="center"/>
    </xf>
    <xf numFmtId="9" fontId="16" fillId="20" borderId="21" xfId="6" applyNumberFormat="1" applyFont="1" applyFill="1" applyBorder="1" applyAlignment="1">
      <alignment horizontal="center" vertical="center"/>
    </xf>
    <xf numFmtId="166" fontId="16" fillId="20" borderId="43" xfId="6" applyNumberFormat="1" applyFont="1" applyFill="1" applyBorder="1" applyAlignment="1">
      <alignment horizontal="right" vertical="center"/>
    </xf>
    <xf numFmtId="166" fontId="16" fillId="20" borderId="44" xfId="6" applyNumberFormat="1" applyFont="1" applyFill="1" applyBorder="1" applyAlignment="1">
      <alignment horizontal="right" vertical="center"/>
    </xf>
    <xf numFmtId="166" fontId="16" fillId="20" borderId="45" xfId="6" applyNumberFormat="1" applyFont="1" applyFill="1" applyBorder="1" applyAlignment="1">
      <alignment horizontal="right" vertical="center"/>
    </xf>
    <xf numFmtId="0" fontId="3" fillId="18" borderId="41" xfId="6" applyFont="1" applyFill="1" applyBorder="1" applyAlignment="1">
      <alignment vertical="center" wrapText="1"/>
    </xf>
    <xf numFmtId="165" fontId="16" fillId="27" borderId="41" xfId="6" applyNumberFormat="1" applyFont="1" applyFill="1" applyBorder="1" applyAlignment="1">
      <alignment horizontal="center" vertical="center"/>
    </xf>
    <xf numFmtId="9" fontId="16" fillId="27" borderId="37" xfId="6" applyNumberFormat="1" applyFont="1" applyFill="1" applyBorder="1" applyAlignment="1">
      <alignment horizontal="center" vertical="center"/>
    </xf>
    <xf numFmtId="166" fontId="16" fillId="27" borderId="37" xfId="6" applyNumberFormat="1" applyFont="1" applyFill="1" applyBorder="1" applyAlignment="1">
      <alignment horizontal="right" vertical="center"/>
    </xf>
    <xf numFmtId="166" fontId="16" fillId="27" borderId="41" xfId="6" applyNumberFormat="1" applyFont="1" applyFill="1" applyBorder="1" applyAlignment="1">
      <alignment horizontal="right" vertical="center"/>
    </xf>
    <xf numFmtId="10" fontId="16" fillId="27" borderId="32" xfId="7" applyNumberFormat="1" applyFont="1" applyFill="1" applyBorder="1" applyAlignment="1">
      <alignment horizontal="right" vertical="center"/>
    </xf>
    <xf numFmtId="0" fontId="3" fillId="27" borderId="32" xfId="6" applyFont="1" applyFill="1" applyBorder="1" applyAlignment="1">
      <alignment vertical="center" wrapText="1"/>
    </xf>
    <xf numFmtId="165" fontId="16" fillId="27" borderId="32" xfId="6" applyNumberFormat="1" applyFont="1" applyFill="1" applyBorder="1" applyAlignment="1">
      <alignment horizontal="center" vertical="center"/>
    </xf>
    <xf numFmtId="9" fontId="16" fillId="27" borderId="31" xfId="6" applyNumberFormat="1" applyFont="1" applyFill="1" applyBorder="1" applyAlignment="1">
      <alignment horizontal="center" vertical="center"/>
    </xf>
    <xf numFmtId="166" fontId="16" fillId="27" borderId="31" xfId="6" applyNumberFormat="1" applyFont="1" applyFill="1" applyBorder="1" applyAlignment="1">
      <alignment horizontal="right" vertical="center"/>
    </xf>
    <xf numFmtId="166" fontId="16" fillId="27" borderId="32" xfId="6" applyNumberFormat="1" applyFont="1" applyFill="1" applyBorder="1" applyAlignment="1">
      <alignment horizontal="right" vertical="center"/>
    </xf>
    <xf numFmtId="0" fontId="3" fillId="27" borderId="31" xfId="6" applyFont="1" applyFill="1" applyBorder="1" applyAlignment="1">
      <alignment vertical="center" wrapText="1"/>
    </xf>
    <xf numFmtId="0" fontId="16" fillId="27" borderId="31" xfId="6" applyFont="1" applyFill="1" applyBorder="1" applyAlignment="1">
      <alignment vertical="center" wrapText="1"/>
    </xf>
    <xf numFmtId="166" fontId="16" fillId="27" borderId="32" xfId="6" applyNumberFormat="1" applyFont="1" applyFill="1" applyBorder="1" applyAlignment="1">
      <alignment horizontal="center" vertical="center"/>
    </xf>
    <xf numFmtId="0" fontId="16" fillId="18" borderId="31" xfId="6" applyFont="1" applyFill="1" applyBorder="1" applyAlignment="1">
      <alignment vertical="center" wrapText="1"/>
    </xf>
    <xf numFmtId="0" fontId="3" fillId="28" borderId="41" xfId="6" applyFont="1" applyFill="1" applyBorder="1" applyAlignment="1">
      <alignment vertical="center" wrapText="1"/>
    </xf>
    <xf numFmtId="165" fontId="16" fillId="28" borderId="32" xfId="6" applyNumberFormat="1" applyFont="1" applyFill="1" applyBorder="1" applyAlignment="1">
      <alignment vertical="center"/>
    </xf>
    <xf numFmtId="9" fontId="16" fillId="28" borderId="31" xfId="6" applyNumberFormat="1" applyFont="1" applyFill="1" applyBorder="1" applyAlignment="1">
      <alignment horizontal="center" vertical="center"/>
    </xf>
    <xf numFmtId="166" fontId="16" fillId="28" borderId="31" xfId="6" applyNumberFormat="1" applyFont="1" applyFill="1" applyBorder="1" applyAlignment="1">
      <alignment horizontal="right" vertical="center"/>
    </xf>
    <xf numFmtId="166" fontId="16" fillId="28" borderId="32" xfId="6" applyNumberFormat="1" applyFont="1" applyFill="1" applyBorder="1" applyAlignment="1">
      <alignment vertical="center"/>
    </xf>
    <xf numFmtId="166" fontId="16" fillId="28" borderId="32" xfId="6" applyNumberFormat="1" applyFont="1" applyFill="1" applyBorder="1" applyAlignment="1">
      <alignment horizontal="right" vertical="center"/>
    </xf>
    <xf numFmtId="165" fontId="16" fillId="29" borderId="32" xfId="6" applyNumberFormat="1" applyFont="1" applyFill="1" applyBorder="1" applyAlignment="1">
      <alignment vertical="center"/>
    </xf>
    <xf numFmtId="9" fontId="16" fillId="29" borderId="31" xfId="6" applyNumberFormat="1" applyFont="1" applyFill="1" applyBorder="1" applyAlignment="1">
      <alignment horizontal="center" vertical="center"/>
    </xf>
    <xf numFmtId="166" fontId="16" fillId="29" borderId="31" xfId="6" applyNumberFormat="1" applyFont="1" applyFill="1" applyBorder="1" applyAlignment="1">
      <alignment horizontal="right" vertical="center"/>
    </xf>
    <xf numFmtId="166" fontId="16" fillId="29" borderId="32" xfId="6" applyNumberFormat="1" applyFont="1" applyFill="1" applyBorder="1" applyAlignment="1">
      <alignment vertical="center"/>
    </xf>
    <xf numFmtId="166" fontId="16" fillId="29" borderId="32" xfId="6" applyNumberFormat="1" applyFont="1" applyFill="1" applyBorder="1" applyAlignment="1">
      <alignment horizontal="right" vertical="center"/>
    </xf>
    <xf numFmtId="0" fontId="3" fillId="30" borderId="32" xfId="6" applyFont="1" applyFill="1" applyBorder="1" applyAlignment="1">
      <alignment vertical="center" wrapText="1"/>
    </xf>
    <xf numFmtId="165" fontId="16" fillId="30" borderId="32" xfId="6" applyNumberFormat="1" applyFont="1" applyFill="1" applyBorder="1" applyAlignment="1">
      <alignment vertical="center"/>
    </xf>
    <xf numFmtId="9" fontId="16" fillId="30" borderId="31" xfId="6" applyNumberFormat="1" applyFont="1" applyFill="1" applyBorder="1" applyAlignment="1">
      <alignment horizontal="center" vertical="center"/>
    </xf>
    <xf numFmtId="166" fontId="16" fillId="30" borderId="31" xfId="6" applyNumberFormat="1" applyFont="1" applyFill="1" applyBorder="1" applyAlignment="1">
      <alignment horizontal="right" vertical="center"/>
    </xf>
    <xf numFmtId="166" fontId="16" fillId="30" borderId="32" xfId="6" applyNumberFormat="1" applyFont="1" applyFill="1" applyBorder="1" applyAlignment="1">
      <alignment vertical="center"/>
    </xf>
    <xf numFmtId="166" fontId="16" fillId="30" borderId="32" xfId="6" applyNumberFormat="1" applyFont="1" applyFill="1" applyBorder="1" applyAlignment="1">
      <alignment horizontal="right" vertical="center"/>
    </xf>
    <xf numFmtId="165" fontId="16" fillId="30" borderId="42" xfId="6" applyNumberFormat="1" applyFont="1" applyFill="1" applyBorder="1" applyAlignment="1">
      <alignment vertical="center"/>
    </xf>
    <xf numFmtId="166" fontId="16" fillId="30" borderId="46" xfId="6" applyNumberFormat="1" applyFont="1" applyFill="1" applyBorder="1" applyAlignment="1">
      <alignment horizontal="right" vertical="center"/>
    </xf>
    <xf numFmtId="166" fontId="16" fillId="30" borderId="42" xfId="6" applyNumberFormat="1" applyFont="1" applyFill="1" applyBorder="1" applyAlignment="1">
      <alignment vertical="center"/>
    </xf>
    <xf numFmtId="166" fontId="16" fillId="30" borderId="42" xfId="6" applyNumberFormat="1" applyFont="1" applyFill="1" applyBorder="1" applyAlignment="1">
      <alignment horizontal="right" vertical="center"/>
    </xf>
    <xf numFmtId="0" fontId="3" fillId="25" borderId="32" xfId="6" applyFont="1" applyFill="1" applyBorder="1" applyAlignment="1">
      <alignment vertical="center" wrapText="1"/>
    </xf>
    <xf numFmtId="165" fontId="16" fillId="25" borderId="42" xfId="6" applyNumberFormat="1" applyFont="1" applyFill="1" applyBorder="1" applyAlignment="1">
      <alignment vertical="center"/>
    </xf>
    <xf numFmtId="9" fontId="16" fillId="25" borderId="31" xfId="6" applyNumberFormat="1" applyFont="1" applyFill="1" applyBorder="1" applyAlignment="1">
      <alignment horizontal="center" vertical="center"/>
    </xf>
    <xf numFmtId="166" fontId="16" fillId="25" borderId="46" xfId="6" applyNumberFormat="1" applyFont="1" applyFill="1" applyBorder="1" applyAlignment="1">
      <alignment horizontal="right" vertical="center"/>
    </xf>
    <xf numFmtId="166" fontId="16" fillId="25" borderId="42" xfId="6" applyNumberFormat="1" applyFont="1" applyFill="1" applyBorder="1" applyAlignment="1">
      <alignment vertical="center"/>
    </xf>
    <xf numFmtId="166" fontId="16" fillId="25" borderId="31" xfId="6" applyNumberFormat="1" applyFont="1" applyFill="1" applyBorder="1" applyAlignment="1">
      <alignment horizontal="right" vertical="center"/>
    </xf>
    <xf numFmtId="166" fontId="16" fillId="25" borderId="32" xfId="6" applyNumberFormat="1" applyFont="1" applyFill="1" applyBorder="1" applyAlignment="1">
      <alignment vertical="center"/>
    </xf>
    <xf numFmtId="165" fontId="18" fillId="18" borderId="48" xfId="6" applyNumberFormat="1" applyFont="1" applyFill="1" applyBorder="1"/>
    <xf numFmtId="166" fontId="18" fillId="18" borderId="25" xfId="6" applyNumberFormat="1" applyFont="1" applyFill="1" applyBorder="1" applyAlignment="1">
      <alignment horizontal="right"/>
    </xf>
    <xf numFmtId="166" fontId="18" fillId="18" borderId="48" xfId="6" applyNumberFormat="1" applyFont="1" applyFill="1" applyBorder="1"/>
    <xf numFmtId="10" fontId="18" fillId="18" borderId="49" xfId="7" applyNumberFormat="1" applyFont="1" applyFill="1" applyBorder="1"/>
    <xf numFmtId="166" fontId="18" fillId="18" borderId="49" xfId="6" applyNumberFormat="1" applyFont="1" applyFill="1" applyBorder="1"/>
    <xf numFmtId="0" fontId="10" fillId="19" borderId="0" xfId="6" applyFill="1"/>
    <xf numFmtId="0" fontId="10" fillId="0" borderId="0" xfId="6" applyAlignment="1">
      <alignment horizontal="left" vertical="center"/>
    </xf>
    <xf numFmtId="166" fontId="10" fillId="0" borderId="0" xfId="6" applyNumberFormat="1"/>
    <xf numFmtId="0" fontId="10" fillId="0" borderId="0" xfId="6" applyAlignment="1">
      <alignment vertical="center"/>
    </xf>
    <xf numFmtId="166" fontId="10" fillId="0" borderId="0" xfId="6" applyNumberFormat="1" applyAlignment="1">
      <alignment horizontal="right" vertical="center"/>
    </xf>
    <xf numFmtId="166" fontId="10" fillId="0" borderId="0" xfId="6" applyNumberFormat="1" applyAlignment="1">
      <alignment vertical="center"/>
    </xf>
    <xf numFmtId="43" fontId="0" fillId="10" borderId="10" xfId="1" applyFont="1" applyFill="1" applyBorder="1"/>
    <xf numFmtId="43" fontId="0" fillId="10" borderId="11" xfId="1" applyFont="1" applyFill="1" applyBorder="1"/>
    <xf numFmtId="10" fontId="0" fillId="0" borderId="0" xfId="2" applyNumberFormat="1" applyFont="1"/>
    <xf numFmtId="0" fontId="0" fillId="0" borderId="0" xfId="0" applyAlignment="1">
      <alignment wrapText="1"/>
    </xf>
    <xf numFmtId="43" fontId="0" fillId="0" borderId="0" xfId="0" applyNumberFormat="1"/>
    <xf numFmtId="164" fontId="0" fillId="0" borderId="0" xfId="0" applyNumberFormat="1"/>
    <xf numFmtId="0" fontId="0" fillId="11" borderId="0" xfId="0" applyFill="1"/>
    <xf numFmtId="10" fontId="3" fillId="6" borderId="11" xfId="2" applyNumberFormat="1" applyFont="1" applyFill="1" applyBorder="1" applyAlignment="1">
      <alignment horizontal="center" vertical="center"/>
    </xf>
    <xf numFmtId="10" fontId="3" fillId="6" borderId="12" xfId="2" applyNumberFormat="1" applyFont="1" applyFill="1" applyBorder="1" applyAlignment="1">
      <alignment horizontal="center" vertical="center"/>
    </xf>
    <xf numFmtId="10" fontId="3" fillId="13" borderId="7" xfId="2" applyNumberFormat="1" applyFont="1" applyFill="1" applyBorder="1" applyAlignment="1">
      <alignment horizontal="center" vertical="center"/>
    </xf>
    <xf numFmtId="43" fontId="0" fillId="13" borderId="58" xfId="1" applyFont="1" applyFill="1" applyBorder="1" applyAlignment="1">
      <alignment horizontal="center" vertical="center"/>
    </xf>
    <xf numFmtId="43" fontId="0" fillId="13" borderId="57" xfId="1" applyFont="1" applyFill="1" applyBorder="1" applyAlignment="1">
      <alignment horizontal="center" vertical="center"/>
    </xf>
    <xf numFmtId="10" fontId="3" fillId="13" borderId="6" xfId="2" applyNumberFormat="1" applyFont="1" applyFill="1" applyBorder="1" applyAlignment="1">
      <alignment horizontal="center" vertical="center"/>
    </xf>
    <xf numFmtId="43" fontId="0" fillId="13" borderId="55" xfId="1" applyFont="1" applyFill="1" applyBorder="1" applyAlignment="1">
      <alignment horizontal="center" vertical="center"/>
    </xf>
    <xf numFmtId="43" fontId="0" fillId="13" borderId="54" xfId="1" applyFont="1" applyFill="1" applyBorder="1" applyAlignment="1">
      <alignment horizontal="center" vertical="center"/>
    </xf>
    <xf numFmtId="43" fontId="0" fillId="10" borderId="58" xfId="1" applyFont="1" applyFill="1" applyBorder="1" applyAlignment="1">
      <alignment horizontal="center" vertical="center"/>
    </xf>
    <xf numFmtId="43" fontId="0" fillId="10" borderId="57" xfId="1" applyFont="1" applyFill="1" applyBorder="1" applyAlignment="1">
      <alignment horizontal="center" vertical="center"/>
    </xf>
    <xf numFmtId="43" fontId="0" fillId="10" borderId="55" xfId="1" applyFont="1" applyFill="1" applyBorder="1" applyAlignment="1">
      <alignment horizontal="center" vertical="center"/>
    </xf>
    <xf numFmtId="43" fontId="0" fillId="10" borderId="54" xfId="1" applyFont="1" applyFill="1" applyBorder="1" applyAlignment="1">
      <alignment horizontal="center" vertical="center"/>
    </xf>
    <xf numFmtId="10" fontId="3" fillId="9" borderId="8" xfId="2" applyNumberFormat="1" applyFont="1" applyFill="1" applyBorder="1" applyAlignment="1">
      <alignment horizontal="center" vertical="center"/>
    </xf>
    <xf numFmtId="10" fontId="3" fillId="9" borderId="7" xfId="2" applyNumberFormat="1" applyFont="1" applyFill="1" applyBorder="1" applyAlignment="1">
      <alignment horizontal="center" vertical="center"/>
    </xf>
    <xf numFmtId="43" fontId="0" fillId="9" borderId="58" xfId="1" applyFont="1" applyFill="1" applyBorder="1" applyAlignment="1">
      <alignment vertical="center"/>
    </xf>
    <xf numFmtId="43" fontId="0" fillId="9" borderId="57" xfId="1" applyFont="1" applyFill="1" applyBorder="1" applyAlignment="1">
      <alignment vertical="center"/>
    </xf>
    <xf numFmtId="10" fontId="3" fillId="9" borderId="6" xfId="2" applyNumberFormat="1" applyFont="1" applyFill="1" applyBorder="1" applyAlignment="1">
      <alignment horizontal="center" vertical="center"/>
    </xf>
    <xf numFmtId="10" fontId="3" fillId="7" borderId="6" xfId="2" applyNumberFormat="1" applyFont="1" applyFill="1" applyBorder="1" applyAlignment="1">
      <alignment horizontal="center" vertical="center"/>
    </xf>
    <xf numFmtId="10" fontId="3" fillId="5" borderId="15" xfId="2" applyNumberFormat="1" applyFont="1" applyFill="1" applyBorder="1" applyAlignment="1">
      <alignment horizontal="center" vertical="center"/>
    </xf>
    <xf numFmtId="43" fontId="3" fillId="5" borderId="58" xfId="4" applyFont="1" applyFill="1" applyBorder="1" applyAlignment="1">
      <alignment horizontal="center" vertical="center"/>
    </xf>
    <xf numFmtId="43" fontId="3" fillId="5" borderId="57" xfId="4" applyFont="1" applyFill="1" applyBorder="1" applyAlignment="1">
      <alignment horizontal="center" vertical="center"/>
    </xf>
    <xf numFmtId="43" fontId="3" fillId="5" borderId="66" xfId="4" applyFont="1" applyFill="1" applyBorder="1" applyAlignment="1">
      <alignment horizontal="center" vertical="center"/>
    </xf>
    <xf numFmtId="43" fontId="3" fillId="5" borderId="55" xfId="4" applyFont="1" applyFill="1" applyBorder="1" applyAlignment="1">
      <alignment horizontal="center" vertical="center"/>
    </xf>
    <xf numFmtId="43" fontId="3" fillId="5" borderId="54" xfId="4" applyFont="1" applyFill="1" applyBorder="1" applyAlignment="1">
      <alignment horizontal="center" vertical="center"/>
    </xf>
    <xf numFmtId="43" fontId="3" fillId="5" borderId="70" xfId="4" applyFont="1" applyFill="1" applyBorder="1" applyAlignment="1">
      <alignment horizontal="center" vertical="center"/>
    </xf>
    <xf numFmtId="43" fontId="2" fillId="10" borderId="18" xfId="1" applyFont="1" applyFill="1" applyBorder="1" applyAlignment="1">
      <alignment horizontal="center" vertical="center"/>
    </xf>
    <xf numFmtId="43" fontId="4" fillId="10" borderId="18" xfId="1" applyFont="1" applyFill="1" applyBorder="1" applyAlignment="1">
      <alignment horizontal="center" vertical="center" wrapText="1"/>
    </xf>
    <xf numFmtId="43" fontId="22" fillId="10" borderId="18" xfId="1" applyFont="1" applyFill="1" applyBorder="1" applyAlignment="1">
      <alignment horizontal="center" vertical="center" wrapText="1"/>
    </xf>
    <xf numFmtId="43" fontId="22" fillId="10" borderId="18" xfId="1" applyFont="1" applyFill="1" applyBorder="1" applyAlignment="1">
      <alignment horizontal="center" vertical="center"/>
    </xf>
    <xf numFmtId="0" fontId="8" fillId="11" borderId="0" xfId="0" applyFont="1" applyFill="1"/>
    <xf numFmtId="166" fontId="23" fillId="15" borderId="56" xfId="0" applyNumberFormat="1" applyFont="1" applyFill="1" applyBorder="1"/>
    <xf numFmtId="10" fontId="23" fillId="15" borderId="11" xfId="0" applyNumberFormat="1" applyFont="1" applyFill="1" applyBorder="1" applyAlignment="1">
      <alignment horizontal="center"/>
    </xf>
    <xf numFmtId="43" fontId="23" fillId="15" borderId="11" xfId="0" applyNumberFormat="1" applyFont="1" applyFill="1" applyBorder="1"/>
    <xf numFmtId="43" fontId="23" fillId="15" borderId="17" xfId="0" applyNumberFormat="1" applyFont="1" applyFill="1" applyBorder="1"/>
    <xf numFmtId="43" fontId="8" fillId="6" borderId="77" xfId="4" applyFont="1" applyFill="1" applyBorder="1" applyAlignment="1">
      <alignment vertical="center"/>
    </xf>
    <xf numFmtId="43" fontId="8" fillId="6" borderId="58" xfId="4" applyFont="1" applyFill="1" applyBorder="1" applyAlignment="1">
      <alignment vertical="center"/>
    </xf>
    <xf numFmtId="43" fontId="8" fillId="6" borderId="57" xfId="4" applyFont="1" applyFill="1" applyBorder="1" applyAlignment="1">
      <alignment vertical="center"/>
    </xf>
    <xf numFmtId="43" fontId="8" fillId="6" borderId="56" xfId="4" applyFont="1" applyFill="1" applyBorder="1" applyAlignment="1">
      <alignment vertical="center"/>
    </xf>
    <xf numFmtId="43" fontId="8" fillId="6" borderId="7" xfId="4" applyFont="1" applyFill="1" applyBorder="1" applyAlignment="1">
      <alignment vertical="center"/>
    </xf>
    <xf numFmtId="43" fontId="8" fillId="6" borderId="66" xfId="4" applyFont="1" applyFill="1" applyBorder="1" applyAlignment="1">
      <alignment vertical="center"/>
    </xf>
    <xf numFmtId="0" fontId="3" fillId="31" borderId="7" xfId="0" applyFont="1" applyFill="1" applyBorder="1" applyAlignment="1">
      <alignment vertical="center" wrapText="1"/>
    </xf>
    <xf numFmtId="10" fontId="3" fillId="32" borderId="7" xfId="2" applyNumberFormat="1" applyFont="1" applyFill="1" applyBorder="1" applyAlignment="1">
      <alignment horizontal="center" vertical="center"/>
    </xf>
    <xf numFmtId="43" fontId="8" fillId="32" borderId="78" xfId="4" applyFont="1" applyFill="1" applyBorder="1" applyAlignment="1">
      <alignment vertical="center"/>
    </xf>
    <xf numFmtId="43" fontId="8" fillId="32" borderId="58" xfId="4" applyFont="1" applyFill="1" applyBorder="1" applyAlignment="1">
      <alignment vertical="center"/>
    </xf>
    <xf numFmtId="43" fontId="8" fillId="32" borderId="57" xfId="4" applyFont="1" applyFill="1" applyBorder="1" applyAlignment="1">
      <alignment vertical="center"/>
    </xf>
    <xf numFmtId="43" fontId="8" fillId="32" borderId="56" xfId="4" applyFont="1" applyFill="1" applyBorder="1" applyAlignment="1">
      <alignment vertical="center"/>
    </xf>
    <xf numFmtId="43" fontId="8" fillId="32" borderId="7" xfId="4" applyFont="1" applyFill="1" applyBorder="1" applyAlignment="1">
      <alignment vertical="center"/>
    </xf>
    <xf numFmtId="43" fontId="8" fillId="32" borderId="66" xfId="4" applyFont="1" applyFill="1" applyBorder="1" applyAlignment="1">
      <alignment vertical="center"/>
    </xf>
    <xf numFmtId="0" fontId="3" fillId="33" borderId="15" xfId="0" applyFont="1" applyFill="1" applyBorder="1" applyAlignment="1">
      <alignment vertical="center" wrapText="1"/>
    </xf>
    <xf numFmtId="10" fontId="3" fillId="34" borderId="15" xfId="2" applyNumberFormat="1" applyFont="1" applyFill="1" applyBorder="1" applyAlignment="1">
      <alignment horizontal="center" vertical="center"/>
    </xf>
    <xf numFmtId="43" fontId="8" fillId="34" borderId="79" xfId="1" applyFont="1" applyFill="1" applyBorder="1" applyAlignment="1">
      <alignment horizontal="center" vertical="center"/>
    </xf>
    <xf numFmtId="43" fontId="8" fillId="34" borderId="58" xfId="1" applyFont="1" applyFill="1" applyBorder="1" applyAlignment="1">
      <alignment horizontal="center" vertical="center"/>
    </xf>
    <xf numFmtId="43" fontId="8" fillId="34" borderId="57" xfId="1" applyFont="1" applyFill="1" applyBorder="1" applyAlignment="1">
      <alignment horizontal="center" vertical="center"/>
    </xf>
    <xf numFmtId="43" fontId="8" fillId="34" borderId="56" xfId="1" applyFont="1" applyFill="1" applyBorder="1" applyAlignment="1">
      <alignment horizontal="center" vertical="center"/>
    </xf>
    <xf numFmtId="43" fontId="8" fillId="34" borderId="7" xfId="1" applyFont="1" applyFill="1" applyBorder="1" applyAlignment="1">
      <alignment horizontal="center" vertical="center"/>
    </xf>
    <xf numFmtId="43" fontId="8" fillId="34" borderId="66" xfId="1" applyFont="1" applyFill="1" applyBorder="1" applyAlignment="1">
      <alignment horizontal="center" vertical="center"/>
    </xf>
    <xf numFmtId="0" fontId="3" fillId="35" borderId="15" xfId="0" applyFont="1" applyFill="1" applyBorder="1" applyAlignment="1">
      <alignment vertical="center" wrapText="1"/>
    </xf>
    <xf numFmtId="0" fontId="3" fillId="35" borderId="15" xfId="0" quotePrefix="1" applyFont="1" applyFill="1" applyBorder="1" applyAlignment="1">
      <alignment vertical="center" wrapText="1"/>
    </xf>
    <xf numFmtId="10" fontId="3" fillId="36" borderId="15" xfId="2" applyNumberFormat="1" applyFont="1" applyFill="1" applyBorder="1" applyAlignment="1">
      <alignment horizontal="center" vertical="center"/>
    </xf>
    <xf numFmtId="43" fontId="8" fillId="36" borderId="79" xfId="1" applyFont="1" applyFill="1" applyBorder="1" applyAlignment="1">
      <alignment horizontal="center" vertical="center"/>
    </xf>
    <xf numFmtId="43" fontId="8" fillId="36" borderId="58" xfId="1" applyFont="1" applyFill="1" applyBorder="1" applyAlignment="1">
      <alignment horizontal="center" vertical="center"/>
    </xf>
    <xf numFmtId="43" fontId="8" fillId="36" borderId="57" xfId="1" applyFont="1" applyFill="1" applyBorder="1" applyAlignment="1">
      <alignment horizontal="center" vertical="center"/>
    </xf>
    <xf numFmtId="43" fontId="8" fillId="36" borderId="56" xfId="1" applyFont="1" applyFill="1" applyBorder="1" applyAlignment="1">
      <alignment horizontal="center" vertical="center"/>
    </xf>
    <xf numFmtId="43" fontId="8" fillId="36" borderId="7" xfId="1" applyFont="1" applyFill="1" applyBorder="1" applyAlignment="1">
      <alignment horizontal="center" vertical="center"/>
    </xf>
    <xf numFmtId="43" fontId="8" fillId="36" borderId="66" xfId="1" applyFont="1" applyFill="1" applyBorder="1" applyAlignment="1">
      <alignment horizontal="center" vertical="center"/>
    </xf>
    <xf numFmtId="0" fontId="3" fillId="37" borderId="7" xfId="0" applyFont="1" applyFill="1" applyBorder="1" applyAlignment="1">
      <alignment vertical="center" wrapText="1"/>
    </xf>
    <xf numFmtId="43" fontId="8" fillId="13" borderId="78" xfId="1" applyFont="1" applyFill="1" applyBorder="1" applyAlignment="1">
      <alignment horizontal="center" vertical="center"/>
    </xf>
    <xf numFmtId="43" fontId="8" fillId="13" borderId="58" xfId="1" applyFont="1" applyFill="1" applyBorder="1" applyAlignment="1">
      <alignment horizontal="center" vertical="center"/>
    </xf>
    <xf numFmtId="43" fontId="8" fillId="13" borderId="57" xfId="1" applyFont="1" applyFill="1" applyBorder="1" applyAlignment="1">
      <alignment horizontal="center" vertical="center"/>
    </xf>
    <xf numFmtId="43" fontId="8" fillId="13" borderId="56" xfId="1" applyFont="1" applyFill="1" applyBorder="1" applyAlignment="1">
      <alignment horizontal="center" vertical="center"/>
    </xf>
    <xf numFmtId="43" fontId="8" fillId="13" borderId="66" xfId="1" applyFont="1" applyFill="1" applyBorder="1" applyAlignment="1">
      <alignment horizontal="center" vertical="center"/>
    </xf>
    <xf numFmtId="0" fontId="3" fillId="12" borderId="7" xfId="0" applyFont="1" applyFill="1" applyBorder="1" applyAlignment="1">
      <alignment vertical="center" wrapText="1"/>
    </xf>
    <xf numFmtId="0" fontId="3" fillId="12" borderId="80" xfId="0" applyFont="1" applyFill="1" applyBorder="1" applyAlignment="1">
      <alignment vertical="center" wrapText="1"/>
    </xf>
    <xf numFmtId="0" fontId="8" fillId="12" borderId="80" xfId="0" applyFont="1" applyFill="1" applyBorder="1" applyAlignment="1">
      <alignment vertical="center" wrapText="1"/>
    </xf>
    <xf numFmtId="0" fontId="8" fillId="12" borderId="80" xfId="0" quotePrefix="1" applyFont="1" applyFill="1" applyBorder="1" applyAlignment="1">
      <alignment vertical="center" wrapText="1"/>
    </xf>
    <xf numFmtId="0" fontId="3" fillId="37" borderId="81" xfId="0" applyFont="1" applyFill="1" applyBorder="1" applyAlignment="1">
      <alignment vertical="center" wrapText="1"/>
    </xf>
    <xf numFmtId="43" fontId="8" fillId="13" borderId="82" xfId="1" applyFont="1" applyFill="1" applyBorder="1" applyAlignment="1">
      <alignment horizontal="center" vertical="center"/>
    </xf>
    <xf numFmtId="43" fontId="8" fillId="13" borderId="55" xfId="1" applyFont="1" applyFill="1" applyBorder="1" applyAlignment="1">
      <alignment horizontal="center" vertical="center"/>
    </xf>
    <xf numFmtId="43" fontId="8" fillId="13" borderId="54" xfId="1" applyFont="1" applyFill="1" applyBorder="1" applyAlignment="1">
      <alignment horizontal="center" vertical="center"/>
    </xf>
    <xf numFmtId="43" fontId="8" fillId="13" borderId="53" xfId="1" applyFont="1" applyFill="1" applyBorder="1" applyAlignment="1">
      <alignment horizontal="center" vertical="center"/>
    </xf>
    <xf numFmtId="43" fontId="8" fillId="13" borderId="6" xfId="1" applyFont="1" applyFill="1" applyBorder="1" applyAlignment="1">
      <alignment horizontal="center" vertical="center"/>
    </xf>
    <xf numFmtId="43" fontId="8" fillId="13" borderId="70" xfId="1" applyFont="1" applyFill="1" applyBorder="1" applyAlignment="1">
      <alignment horizontal="center" vertical="center"/>
    </xf>
    <xf numFmtId="0" fontId="3" fillId="12" borderId="6" xfId="0" applyFont="1" applyFill="1" applyBorder="1" applyAlignment="1">
      <alignment vertical="center" wrapText="1"/>
    </xf>
    <xf numFmtId="10" fontId="3" fillId="10" borderId="7" xfId="2" applyNumberFormat="1" applyFont="1" applyFill="1" applyBorder="1" applyAlignment="1">
      <alignment horizontal="center" vertical="center"/>
    </xf>
    <xf numFmtId="43" fontId="8" fillId="10" borderId="78" xfId="1" applyFont="1" applyFill="1" applyBorder="1" applyAlignment="1">
      <alignment horizontal="center" vertical="center"/>
    </xf>
    <xf numFmtId="43" fontId="8" fillId="10" borderId="58" xfId="1" applyFont="1" applyFill="1" applyBorder="1" applyAlignment="1">
      <alignment horizontal="center" vertical="center"/>
    </xf>
    <xf numFmtId="43" fontId="8" fillId="10" borderId="57" xfId="1" applyFont="1" applyFill="1" applyBorder="1" applyAlignment="1">
      <alignment horizontal="center" vertical="center"/>
    </xf>
    <xf numFmtId="43" fontId="8" fillId="10" borderId="56" xfId="1" applyFont="1" applyFill="1" applyBorder="1" applyAlignment="1">
      <alignment horizontal="center" vertical="center"/>
    </xf>
    <xf numFmtId="43" fontId="8" fillId="10" borderId="66" xfId="1" applyFont="1" applyFill="1" applyBorder="1" applyAlignment="1">
      <alignment horizontal="center" vertical="center"/>
    </xf>
    <xf numFmtId="0" fontId="8" fillId="3" borderId="83" xfId="0" applyFont="1" applyFill="1" applyBorder="1" applyAlignment="1">
      <alignment horizontal="left" vertical="center" wrapText="1"/>
    </xf>
    <xf numFmtId="10" fontId="3" fillId="34" borderId="7" xfId="2" applyNumberFormat="1" applyFont="1" applyFill="1" applyBorder="1" applyAlignment="1">
      <alignment horizontal="center" vertical="center"/>
    </xf>
    <xf numFmtId="43" fontId="8" fillId="34" borderId="78" xfId="1" applyFont="1" applyFill="1" applyBorder="1" applyAlignment="1">
      <alignment horizontal="center" vertical="center"/>
    </xf>
    <xf numFmtId="0" fontId="8" fillId="38" borderId="83" xfId="0" applyFont="1" applyFill="1" applyBorder="1" applyAlignment="1">
      <alignment horizontal="left" vertical="center" wrapText="1"/>
    </xf>
    <xf numFmtId="10" fontId="3" fillId="36" borderId="7" xfId="2" applyNumberFormat="1" applyFont="1" applyFill="1" applyBorder="1" applyAlignment="1">
      <alignment horizontal="center" vertical="center"/>
    </xf>
    <xf numFmtId="43" fontId="8" fillId="36" borderId="78" xfId="1" applyFont="1" applyFill="1" applyBorder="1" applyAlignment="1">
      <alignment horizontal="center" vertical="center"/>
    </xf>
    <xf numFmtId="0" fontId="8" fillId="39" borderId="83" xfId="0" applyFont="1" applyFill="1" applyBorder="1" applyAlignment="1">
      <alignment horizontal="left" vertical="center" wrapText="1"/>
    </xf>
    <xf numFmtId="43" fontId="8" fillId="40" borderId="79" xfId="1" applyFont="1" applyFill="1" applyBorder="1" applyAlignment="1">
      <alignment horizontal="center" vertical="center"/>
    </xf>
    <xf numFmtId="43" fontId="8" fillId="40" borderId="58" xfId="1" applyFont="1" applyFill="1" applyBorder="1" applyAlignment="1">
      <alignment horizontal="center" vertical="center"/>
    </xf>
    <xf numFmtId="43" fontId="8" fillId="40" borderId="57" xfId="1" applyFont="1" applyFill="1" applyBorder="1" applyAlignment="1">
      <alignment horizontal="center" vertical="center"/>
    </xf>
    <xf numFmtId="43" fontId="8" fillId="40" borderId="56" xfId="1" applyFont="1" applyFill="1" applyBorder="1" applyAlignment="1">
      <alignment horizontal="center" vertical="center"/>
    </xf>
    <xf numFmtId="43" fontId="8" fillId="40" borderId="7" xfId="1" applyFont="1" applyFill="1" applyBorder="1" applyAlignment="1">
      <alignment horizontal="center" vertical="center"/>
    </xf>
    <xf numFmtId="0" fontId="8" fillId="41" borderId="83" xfId="0" applyFont="1" applyFill="1" applyBorder="1" applyAlignment="1">
      <alignment horizontal="left" vertical="center" wrapText="1"/>
    </xf>
    <xf numFmtId="43" fontId="8" fillId="10" borderId="79" xfId="1" applyFont="1" applyFill="1" applyBorder="1" applyAlignment="1">
      <alignment horizontal="center" vertical="center"/>
    </xf>
    <xf numFmtId="0" fontId="3" fillId="3" borderId="84" xfId="0" applyFont="1" applyFill="1" applyBorder="1" applyAlignment="1">
      <alignment horizontal="left" vertical="center" wrapText="1"/>
    </xf>
    <xf numFmtId="0" fontId="3" fillId="3" borderId="83" xfId="0" applyFont="1" applyFill="1" applyBorder="1" applyAlignment="1">
      <alignment horizontal="left" vertical="center" wrapText="1"/>
    </xf>
    <xf numFmtId="10" fontId="3" fillId="10" borderId="15" xfId="2" applyNumberFormat="1" applyFont="1" applyFill="1" applyBorder="1" applyAlignment="1">
      <alignment horizontal="center" vertical="center"/>
    </xf>
    <xf numFmtId="43" fontId="8" fillId="10" borderId="71" xfId="1" applyFont="1" applyFill="1" applyBorder="1" applyAlignment="1">
      <alignment horizontal="center" vertical="center"/>
    </xf>
    <xf numFmtId="43" fontId="8" fillId="10" borderId="63" xfId="1" applyFont="1" applyFill="1" applyBorder="1" applyAlignment="1">
      <alignment horizontal="center" vertical="center"/>
    </xf>
    <xf numFmtId="43" fontId="8" fillId="10" borderId="62" xfId="1" applyFont="1" applyFill="1" applyBorder="1" applyAlignment="1">
      <alignment horizontal="center" vertical="center"/>
    </xf>
    <xf numFmtId="43" fontId="8" fillId="10" borderId="15" xfId="1" applyFont="1" applyFill="1" applyBorder="1" applyAlignment="1">
      <alignment horizontal="center" vertical="center"/>
    </xf>
    <xf numFmtId="43" fontId="8" fillId="10" borderId="72" xfId="1" applyFont="1" applyFill="1" applyBorder="1" applyAlignment="1">
      <alignment horizontal="center" vertical="center"/>
    </xf>
    <xf numFmtId="0" fontId="3" fillId="3" borderId="85" xfId="0" applyFont="1" applyFill="1" applyBorder="1" applyAlignment="1">
      <alignment horizontal="left" vertical="center" wrapText="1"/>
    </xf>
    <xf numFmtId="10" fontId="3" fillId="9" borderId="60" xfId="2" applyNumberFormat="1" applyFont="1" applyFill="1" applyBorder="1" applyAlignment="1">
      <alignment horizontal="center" vertical="center"/>
    </xf>
    <xf numFmtId="43" fontId="8" fillId="9" borderId="60" xfId="1" applyFont="1" applyFill="1" applyBorder="1" applyAlignment="1">
      <alignment vertical="center"/>
    </xf>
    <xf numFmtId="43" fontId="8" fillId="9" borderId="59" xfId="1" applyFont="1" applyFill="1" applyBorder="1" applyAlignment="1">
      <alignment vertical="center"/>
    </xf>
    <xf numFmtId="43" fontId="8" fillId="9" borderId="8" xfId="1" applyFont="1" applyFill="1" applyBorder="1" applyAlignment="1">
      <alignment vertical="center"/>
    </xf>
    <xf numFmtId="43" fontId="8" fillId="9" borderId="61" xfId="1" applyFont="1" applyFill="1" applyBorder="1" applyAlignment="1">
      <alignment vertical="center"/>
    </xf>
    <xf numFmtId="43" fontId="8" fillId="9" borderId="73" xfId="1" applyFont="1" applyFill="1" applyBorder="1" applyAlignment="1">
      <alignment vertical="center"/>
    </xf>
    <xf numFmtId="0" fontId="3" fillId="8" borderId="86" xfId="0" applyFont="1" applyFill="1" applyBorder="1" applyAlignment="1">
      <alignment vertical="center" wrapText="1"/>
    </xf>
    <xf numFmtId="10" fontId="3" fillId="9" borderId="57" xfId="2" applyNumberFormat="1" applyFont="1" applyFill="1" applyBorder="1" applyAlignment="1">
      <alignment horizontal="center" vertical="center"/>
    </xf>
    <xf numFmtId="43" fontId="8" fillId="9" borderId="57" xfId="1" applyFont="1" applyFill="1" applyBorder="1" applyAlignment="1">
      <alignment vertical="center"/>
    </xf>
    <xf numFmtId="43" fontId="8" fillId="9" borderId="56" xfId="1" applyFont="1" applyFill="1" applyBorder="1" applyAlignment="1">
      <alignment vertical="center"/>
    </xf>
    <xf numFmtId="43" fontId="8" fillId="9" borderId="58" xfId="1" applyFont="1" applyFill="1" applyBorder="1" applyAlignment="1">
      <alignment vertical="center"/>
    </xf>
    <xf numFmtId="43" fontId="8" fillId="9" borderId="66" xfId="1" applyFont="1" applyFill="1" applyBorder="1" applyAlignment="1">
      <alignment vertical="center"/>
    </xf>
    <xf numFmtId="0" fontId="3" fillId="8" borderId="83" xfId="0" applyFont="1" applyFill="1" applyBorder="1" applyAlignment="1">
      <alignment vertical="center" wrapText="1"/>
    </xf>
    <xf numFmtId="10" fontId="3" fillId="34" borderId="57" xfId="2" applyNumberFormat="1" applyFont="1" applyFill="1" applyBorder="1" applyAlignment="1">
      <alignment horizontal="center" vertical="center"/>
    </xf>
    <xf numFmtId="43" fontId="8" fillId="34" borderId="57" xfId="1" applyFont="1" applyFill="1" applyBorder="1" applyAlignment="1">
      <alignment vertical="center"/>
    </xf>
    <xf numFmtId="43" fontId="8" fillId="34" borderId="56" xfId="1" applyFont="1" applyFill="1" applyBorder="1" applyAlignment="1">
      <alignment vertical="center"/>
    </xf>
    <xf numFmtId="43" fontId="8" fillId="34" borderId="7" xfId="1" applyFont="1" applyFill="1" applyBorder="1" applyAlignment="1">
      <alignment vertical="center"/>
    </xf>
    <xf numFmtId="43" fontId="8" fillId="34" borderId="58" xfId="1" applyFont="1" applyFill="1" applyBorder="1" applyAlignment="1">
      <alignment vertical="center"/>
    </xf>
    <xf numFmtId="43" fontId="8" fillId="15" borderId="66" xfId="1" applyFont="1" applyFill="1" applyBorder="1" applyAlignment="1">
      <alignment vertical="center"/>
    </xf>
    <xf numFmtId="0" fontId="3" fillId="42" borderId="83" xfId="0" applyFont="1" applyFill="1" applyBorder="1" applyAlignment="1">
      <alignment vertical="center" wrapText="1"/>
    </xf>
    <xf numFmtId="10" fontId="3" fillId="36" borderId="57" xfId="2" applyNumberFormat="1" applyFont="1" applyFill="1" applyBorder="1" applyAlignment="1">
      <alignment horizontal="center" vertical="center"/>
    </xf>
    <xf numFmtId="43" fontId="8" fillId="36" borderId="57" xfId="1" applyFont="1" applyFill="1" applyBorder="1" applyAlignment="1">
      <alignment vertical="center"/>
    </xf>
    <xf numFmtId="43" fontId="8" fillId="36" borderId="56" xfId="1" applyFont="1" applyFill="1" applyBorder="1" applyAlignment="1">
      <alignment vertical="center"/>
    </xf>
    <xf numFmtId="43" fontId="8" fillId="36" borderId="7" xfId="1" applyFont="1" applyFill="1" applyBorder="1" applyAlignment="1">
      <alignment vertical="center"/>
    </xf>
    <xf numFmtId="43" fontId="8" fillId="36" borderId="58" xfId="1" applyFont="1" applyFill="1" applyBorder="1" applyAlignment="1">
      <alignment vertical="center"/>
    </xf>
    <xf numFmtId="43" fontId="8" fillId="36" borderId="66" xfId="1" applyFont="1" applyFill="1" applyBorder="1" applyAlignment="1">
      <alignment vertical="center"/>
    </xf>
    <xf numFmtId="0" fontId="3" fillId="43" borderId="85" xfId="0" applyFont="1" applyFill="1" applyBorder="1" applyAlignment="1">
      <alignment vertical="center" wrapText="1"/>
    </xf>
    <xf numFmtId="43" fontId="8" fillId="9" borderId="71" xfId="1" applyFont="1" applyFill="1" applyBorder="1" applyAlignment="1">
      <alignment vertical="center"/>
    </xf>
    <xf numFmtId="43" fontId="8" fillId="9" borderId="63" xfId="1" applyFont="1" applyFill="1" applyBorder="1" applyAlignment="1">
      <alignment vertical="center"/>
    </xf>
    <xf numFmtId="43" fontId="8" fillId="9" borderId="72" xfId="1" applyFont="1" applyFill="1" applyBorder="1" applyAlignment="1">
      <alignment vertical="center"/>
    </xf>
    <xf numFmtId="43" fontId="8" fillId="34" borderId="15" xfId="1" applyFont="1" applyFill="1" applyBorder="1" applyAlignment="1">
      <alignment vertical="center"/>
    </xf>
    <xf numFmtId="43" fontId="8" fillId="34" borderId="71" xfId="1" applyFont="1" applyFill="1" applyBorder="1" applyAlignment="1">
      <alignment vertical="center"/>
    </xf>
    <xf numFmtId="43" fontId="8" fillId="34" borderId="63" xfId="1" applyFont="1" applyFill="1" applyBorder="1" applyAlignment="1">
      <alignment vertical="center"/>
    </xf>
    <xf numFmtId="0" fontId="3" fillId="42" borderId="85" xfId="0" applyFont="1" applyFill="1" applyBorder="1" applyAlignment="1">
      <alignment vertical="center" wrapText="1"/>
    </xf>
    <xf numFmtId="10" fontId="3" fillId="9" borderId="54" xfId="2" applyNumberFormat="1" applyFont="1" applyFill="1" applyBorder="1" applyAlignment="1">
      <alignment horizontal="center" vertical="center"/>
    </xf>
    <xf numFmtId="43" fontId="8" fillId="9" borderId="54" xfId="1" applyFont="1" applyFill="1" applyBorder="1" applyAlignment="1">
      <alignment vertical="center"/>
    </xf>
    <xf numFmtId="43" fontId="8" fillId="9" borderId="53" xfId="1" applyFont="1" applyFill="1" applyBorder="1" applyAlignment="1">
      <alignment vertical="center"/>
    </xf>
    <xf numFmtId="43" fontId="8" fillId="9" borderId="55" xfId="1" applyFont="1" applyFill="1" applyBorder="1" applyAlignment="1">
      <alignment vertical="center"/>
    </xf>
    <xf numFmtId="43" fontId="8" fillId="9" borderId="70" xfId="1" applyFont="1" applyFill="1" applyBorder="1" applyAlignment="1">
      <alignment vertical="center"/>
    </xf>
    <xf numFmtId="0" fontId="3" fillId="8" borderId="87" xfId="0" applyFont="1" applyFill="1" applyBorder="1" applyAlignment="1">
      <alignment vertical="center" wrapText="1"/>
    </xf>
    <xf numFmtId="10" fontId="3" fillId="34" borderId="58" xfId="2" applyNumberFormat="1" applyFont="1" applyFill="1" applyBorder="1" applyAlignment="1">
      <alignment horizontal="center" vertical="center"/>
    </xf>
    <xf numFmtId="43" fontId="3" fillId="34" borderId="88" xfId="4" applyFont="1" applyFill="1" applyBorder="1" applyAlignment="1">
      <alignment horizontal="center" vertical="center"/>
    </xf>
    <xf numFmtId="43" fontId="3" fillId="34" borderId="89" xfId="4" applyFont="1" applyFill="1" applyBorder="1" applyAlignment="1">
      <alignment horizontal="center" vertical="center"/>
    </xf>
    <xf numFmtId="43" fontId="3" fillId="34" borderId="10" xfId="4" applyFont="1" applyFill="1" applyBorder="1" applyAlignment="1">
      <alignment horizontal="center" vertical="center"/>
    </xf>
    <xf numFmtId="43" fontId="3" fillId="34" borderId="90" xfId="4" applyFont="1" applyFill="1" applyBorder="1" applyAlignment="1">
      <alignment horizontal="center" vertical="center"/>
    </xf>
    <xf numFmtId="0" fontId="3" fillId="44" borderId="13" xfId="0" applyFont="1" applyFill="1" applyBorder="1" applyAlignment="1">
      <alignment horizontal="left" vertical="center" wrapText="1"/>
    </xf>
    <xf numFmtId="0" fontId="7" fillId="2" borderId="10" xfId="0" applyFont="1" applyFill="1" applyBorder="1" applyAlignment="1">
      <alignment horizontal="center" vertical="center" textRotation="90" wrapText="1"/>
    </xf>
    <xf numFmtId="10" fontId="3" fillId="36" borderId="58" xfId="2" applyNumberFormat="1" applyFont="1" applyFill="1" applyBorder="1" applyAlignment="1">
      <alignment horizontal="center" vertical="center"/>
    </xf>
    <xf numFmtId="43" fontId="3" fillId="36" borderId="74" xfId="4" applyFont="1" applyFill="1" applyBorder="1" applyAlignment="1">
      <alignment horizontal="center" vertical="center"/>
    </xf>
    <xf numFmtId="43" fontId="3" fillId="36" borderId="57" xfId="4" applyFont="1" applyFill="1" applyBorder="1" applyAlignment="1">
      <alignment horizontal="center" vertical="center"/>
    </xf>
    <xf numFmtId="43" fontId="3" fillId="36" borderId="66" xfId="4" applyFont="1" applyFill="1" applyBorder="1" applyAlignment="1">
      <alignment horizontal="center" vertical="center"/>
    </xf>
    <xf numFmtId="43" fontId="3" fillId="36" borderId="7" xfId="4" applyFont="1" applyFill="1" applyBorder="1" applyAlignment="1">
      <alignment horizontal="center" vertical="center"/>
    </xf>
    <xf numFmtId="43" fontId="3" fillId="36" borderId="58" xfId="4" applyFont="1" applyFill="1" applyBorder="1" applyAlignment="1">
      <alignment horizontal="center" vertical="center"/>
    </xf>
    <xf numFmtId="0" fontId="3" fillId="45" borderId="80" xfId="0" applyFont="1" applyFill="1" applyBorder="1" applyAlignment="1">
      <alignment horizontal="left" vertical="center" wrapText="1"/>
    </xf>
    <xf numFmtId="10" fontId="3" fillId="7" borderId="58" xfId="2" applyNumberFormat="1" applyFont="1" applyFill="1" applyBorder="1" applyAlignment="1">
      <alignment horizontal="center" vertical="center"/>
    </xf>
    <xf numFmtId="43" fontId="3" fillId="7" borderId="64" xfId="4" applyFont="1" applyFill="1" applyBorder="1" applyAlignment="1">
      <alignment horizontal="center" vertical="center"/>
    </xf>
    <xf numFmtId="43" fontId="3" fillId="7" borderId="57" xfId="4" applyFont="1" applyFill="1" applyBorder="1" applyAlignment="1">
      <alignment horizontal="center" vertical="center"/>
    </xf>
    <xf numFmtId="43" fontId="3" fillId="7" borderId="66" xfId="4" applyFont="1" applyFill="1" applyBorder="1" applyAlignment="1">
      <alignment horizontal="center" vertical="center"/>
    </xf>
    <xf numFmtId="43" fontId="3" fillId="7" borderId="7" xfId="4" applyFont="1" applyFill="1" applyBorder="1" applyAlignment="1">
      <alignment horizontal="center" vertical="center"/>
    </xf>
    <xf numFmtId="43" fontId="3" fillId="7" borderId="58" xfId="4" applyFont="1" applyFill="1" applyBorder="1" applyAlignment="1">
      <alignment horizontal="center" vertical="center"/>
    </xf>
    <xf numFmtId="0" fontId="3" fillId="2" borderId="80" xfId="0" applyFont="1" applyFill="1" applyBorder="1" applyAlignment="1">
      <alignment horizontal="left" vertical="center" wrapText="1"/>
    </xf>
    <xf numFmtId="10" fontId="3" fillId="7" borderId="55" xfId="2" applyNumberFormat="1" applyFont="1" applyFill="1" applyBorder="1" applyAlignment="1">
      <alignment horizontal="center" vertical="center"/>
    </xf>
    <xf numFmtId="43" fontId="3" fillId="7" borderId="54" xfId="4" applyFont="1" applyFill="1" applyBorder="1" applyAlignment="1">
      <alignment horizontal="center" vertical="center"/>
    </xf>
    <xf numFmtId="43" fontId="3" fillId="7" borderId="70" xfId="4" applyFont="1" applyFill="1" applyBorder="1" applyAlignment="1">
      <alignment horizontal="center" vertical="center"/>
    </xf>
    <xf numFmtId="43" fontId="3" fillId="7" borderId="6" xfId="4" applyFont="1" applyFill="1" applyBorder="1" applyAlignment="1">
      <alignment horizontal="center" vertical="center"/>
    </xf>
    <xf numFmtId="43" fontId="3" fillId="7" borderId="55" xfId="4" applyFont="1" applyFill="1" applyBorder="1" applyAlignment="1">
      <alignment horizontal="center" vertical="center"/>
    </xf>
    <xf numFmtId="0" fontId="3" fillId="2" borderId="87" xfId="0" applyFont="1" applyFill="1" applyBorder="1" applyAlignment="1">
      <alignment horizontal="left" vertical="center" wrapText="1"/>
    </xf>
    <xf numFmtId="10" fontId="3" fillId="5" borderId="10" xfId="2" applyNumberFormat="1" applyFont="1" applyFill="1" applyBorder="1" applyAlignment="1">
      <alignment horizontal="center" vertical="center"/>
    </xf>
    <xf numFmtId="43" fontId="3" fillId="5" borderId="79" xfId="4" applyFont="1" applyFill="1" applyBorder="1" applyAlignment="1">
      <alignment horizontal="center" vertical="center"/>
    </xf>
    <xf numFmtId="43" fontId="3" fillId="5" borderId="61" xfId="4" applyFont="1" applyFill="1" applyBorder="1" applyAlignment="1">
      <alignment horizontal="center" vertical="center"/>
    </xf>
    <xf numFmtId="43" fontId="3" fillId="5" borderId="59" xfId="4" applyFont="1" applyFill="1" applyBorder="1" applyAlignment="1">
      <alignment horizontal="center" vertical="center"/>
    </xf>
    <xf numFmtId="43" fontId="3" fillId="5" borderId="73" xfId="4" applyFont="1" applyFill="1" applyBorder="1" applyAlignment="1">
      <alignment horizontal="center" vertical="center"/>
    </xf>
    <xf numFmtId="43" fontId="3" fillId="5" borderId="67" xfId="4" applyFont="1" applyFill="1" applyBorder="1" applyAlignment="1">
      <alignment horizontal="center" vertical="center"/>
    </xf>
    <xf numFmtId="43" fontId="3" fillId="5" borderId="68" xfId="4" applyFont="1" applyFill="1" applyBorder="1" applyAlignment="1">
      <alignment horizontal="center" vertical="center"/>
    </xf>
    <xf numFmtId="43" fontId="3" fillId="5" borderId="91" xfId="4" applyFont="1" applyFill="1" applyBorder="1" applyAlignment="1">
      <alignment horizontal="center" vertical="center"/>
    </xf>
    <xf numFmtId="0" fontId="8" fillId="4" borderId="92" xfId="0" quotePrefix="1" applyFont="1" applyFill="1" applyBorder="1" applyAlignment="1">
      <alignment horizontal="left" vertical="center" wrapText="1"/>
    </xf>
    <xf numFmtId="43" fontId="3" fillId="5" borderId="56" xfId="4" applyFont="1" applyFill="1" applyBorder="1" applyAlignment="1">
      <alignment horizontal="center" vertical="center"/>
    </xf>
    <xf numFmtId="0" fontId="8" fillId="4" borderId="80" xfId="0" quotePrefix="1" applyFont="1" applyFill="1" applyBorder="1" applyAlignment="1">
      <alignment horizontal="left" vertical="center" wrapText="1"/>
    </xf>
    <xf numFmtId="0" fontId="3" fillId="4" borderId="80" xfId="0" applyFont="1" applyFill="1" applyBorder="1" applyAlignment="1">
      <alignment horizontal="left" vertical="center" wrapText="1"/>
    </xf>
    <xf numFmtId="0" fontId="8" fillId="4" borderId="80" xfId="0" applyFont="1" applyFill="1" applyBorder="1" applyAlignment="1">
      <alignment horizontal="left" vertical="center" wrapText="1"/>
    </xf>
    <xf numFmtId="43" fontId="2" fillId="10" borderId="75" xfId="1" applyFont="1" applyFill="1" applyBorder="1" applyAlignment="1">
      <alignment horizontal="center" vertical="center"/>
    </xf>
    <xf numFmtId="43" fontId="22" fillId="10" borderId="75" xfId="1" applyFont="1" applyFill="1" applyBorder="1" applyAlignment="1">
      <alignment horizontal="center" vertical="center"/>
    </xf>
    <xf numFmtId="43" fontId="3" fillId="5" borderId="69" xfId="4" applyFont="1" applyFill="1" applyBorder="1" applyAlignment="1">
      <alignment horizontal="center" vertical="center"/>
    </xf>
    <xf numFmtId="10" fontId="3" fillId="5" borderId="11" xfId="2" applyNumberFormat="1" applyFont="1" applyFill="1" applyBorder="1" applyAlignment="1">
      <alignment horizontal="center" vertical="center"/>
    </xf>
    <xf numFmtId="10" fontId="3" fillId="7" borderId="9" xfId="2" applyNumberFormat="1" applyFont="1" applyFill="1" applyBorder="1" applyAlignment="1">
      <alignment horizontal="center" vertical="center"/>
    </xf>
    <xf numFmtId="10" fontId="3" fillId="7" borderId="7" xfId="2" applyNumberFormat="1" applyFont="1" applyFill="1" applyBorder="1" applyAlignment="1">
      <alignment horizontal="center" vertical="center"/>
    </xf>
    <xf numFmtId="10" fontId="3" fillId="7" borderId="10" xfId="2" applyNumberFormat="1" applyFont="1" applyFill="1" applyBorder="1" applyAlignment="1">
      <alignment horizontal="center" vertical="center"/>
    </xf>
    <xf numFmtId="0" fontId="3" fillId="45" borderId="13" xfId="0" applyFont="1" applyFill="1" applyBorder="1" applyAlignment="1">
      <alignment horizontal="left" vertical="center" wrapText="1"/>
    </xf>
    <xf numFmtId="43" fontId="3" fillId="36" borderId="8" xfId="4" applyFont="1" applyFill="1" applyBorder="1" applyAlignment="1">
      <alignment horizontal="center" vertical="center"/>
    </xf>
    <xf numFmtId="43" fontId="3" fillId="36" borderId="73" xfId="4" applyFont="1" applyFill="1" applyBorder="1" applyAlignment="1">
      <alignment horizontal="center" vertical="center"/>
    </xf>
    <xf numFmtId="43" fontId="3" fillId="36" borderId="60" xfId="4" applyFont="1" applyFill="1" applyBorder="1" applyAlignment="1">
      <alignment horizontal="center" vertical="center"/>
    </xf>
    <xf numFmtId="43" fontId="3" fillId="36" borderId="61" xfId="4" applyFont="1" applyFill="1" applyBorder="1" applyAlignment="1">
      <alignment horizontal="center" vertical="center"/>
    </xf>
    <xf numFmtId="10" fontId="3" fillId="36" borderId="11" xfId="2" applyNumberFormat="1" applyFont="1" applyFill="1" applyBorder="1" applyAlignment="1">
      <alignment horizontal="center" vertical="center"/>
    </xf>
    <xf numFmtId="43" fontId="0" fillId="9" borderId="63" xfId="1" applyFont="1" applyFill="1" applyBorder="1" applyAlignment="1">
      <alignment vertical="center"/>
    </xf>
    <xf numFmtId="43" fontId="0" fillId="9" borderId="71" xfId="1" applyFont="1" applyFill="1" applyBorder="1" applyAlignment="1">
      <alignment vertical="center"/>
    </xf>
    <xf numFmtId="10" fontId="3" fillId="9" borderId="9" xfId="2" applyNumberFormat="1" applyFont="1" applyFill="1" applyBorder="1" applyAlignment="1">
      <alignment horizontal="center" vertical="center"/>
    </xf>
    <xf numFmtId="43" fontId="0" fillId="36" borderId="57" xfId="1" applyFont="1" applyFill="1" applyBorder="1" applyAlignment="1">
      <alignment vertical="center"/>
    </xf>
    <xf numFmtId="43" fontId="0" fillId="36" borderId="58" xfId="1" applyFont="1" applyFill="1" applyBorder="1" applyAlignment="1">
      <alignment vertical="center"/>
    </xf>
    <xf numFmtId="10" fontId="3" fillId="36" borderId="10" xfId="2" applyNumberFormat="1" applyFont="1" applyFill="1" applyBorder="1" applyAlignment="1">
      <alignment horizontal="center" vertical="center"/>
    </xf>
    <xf numFmtId="10" fontId="3" fillId="9" borderId="10" xfId="2" applyNumberFormat="1" applyFont="1" applyFill="1" applyBorder="1" applyAlignment="1">
      <alignment horizontal="center" vertical="center"/>
    </xf>
    <xf numFmtId="0" fontId="3" fillId="43" borderId="83" xfId="0" applyFont="1" applyFill="1" applyBorder="1" applyAlignment="1">
      <alignment vertical="center" wrapText="1"/>
    </xf>
    <xf numFmtId="0" fontId="3" fillId="8" borderId="84" xfId="0" quotePrefix="1" applyFont="1" applyFill="1" applyBorder="1" applyAlignment="1">
      <alignment vertical="center" wrapText="1"/>
    </xf>
    <xf numFmtId="43" fontId="8" fillId="9" borderId="12" xfId="1" applyFont="1" applyFill="1" applyBorder="1" applyAlignment="1">
      <alignment vertical="center"/>
    </xf>
    <xf numFmtId="43" fontId="8" fillId="9" borderId="69" xfId="1" applyFont="1" applyFill="1" applyBorder="1" applyAlignment="1">
      <alignment vertical="center"/>
    </xf>
    <xf numFmtId="43" fontId="8" fillId="9" borderId="68" xfId="1" applyFont="1" applyFill="1" applyBorder="1" applyAlignment="1">
      <alignment vertical="center"/>
    </xf>
    <xf numFmtId="43" fontId="8" fillId="9" borderId="67" xfId="1" applyFont="1" applyFill="1" applyBorder="1" applyAlignment="1">
      <alignment vertical="center"/>
    </xf>
    <xf numFmtId="43" fontId="0" fillId="9" borderId="68" xfId="1" applyFont="1" applyFill="1" applyBorder="1" applyAlignment="1">
      <alignment vertical="center"/>
    </xf>
    <xf numFmtId="43" fontId="0" fillId="9" borderId="67" xfId="1" applyFont="1" applyFill="1" applyBorder="1" applyAlignment="1">
      <alignment vertical="center"/>
    </xf>
    <xf numFmtId="10" fontId="3" fillId="9" borderId="11" xfId="2" applyNumberFormat="1" applyFont="1" applyFill="1" applyBorder="1" applyAlignment="1">
      <alignment horizontal="center" vertical="center"/>
    </xf>
    <xf numFmtId="0" fontId="3" fillId="3" borderId="93" xfId="0" applyFont="1" applyFill="1" applyBorder="1" applyAlignment="1">
      <alignment horizontal="left" vertical="center" wrapText="1"/>
    </xf>
    <xf numFmtId="43" fontId="8" fillId="10" borderId="70" xfId="1" applyFont="1" applyFill="1" applyBorder="1" applyAlignment="1">
      <alignment horizontal="center" vertical="center"/>
    </xf>
    <xf numFmtId="43" fontId="8" fillId="10" borderId="54" xfId="1" applyFont="1" applyFill="1" applyBorder="1" applyAlignment="1">
      <alignment horizontal="center" vertical="center"/>
    </xf>
    <xf numFmtId="43" fontId="8" fillId="10" borderId="55" xfId="1" applyFont="1" applyFill="1" applyBorder="1" applyAlignment="1">
      <alignment horizontal="center" vertical="center"/>
    </xf>
    <xf numFmtId="10" fontId="3" fillId="10" borderId="10" xfId="2" applyNumberFormat="1" applyFont="1" applyFill="1" applyBorder="1" applyAlignment="1">
      <alignment horizontal="center" vertical="center"/>
    </xf>
    <xf numFmtId="43" fontId="0" fillId="36" borderId="57" xfId="1" applyFont="1" applyFill="1" applyBorder="1" applyAlignment="1">
      <alignment horizontal="center" vertical="center"/>
    </xf>
    <xf numFmtId="43" fontId="0" fillId="36" borderId="58" xfId="1" applyFont="1" applyFill="1" applyBorder="1" applyAlignment="1">
      <alignment horizontal="center" vertical="center"/>
    </xf>
    <xf numFmtId="0" fontId="8" fillId="3" borderId="84" xfId="0" applyFont="1" applyFill="1" applyBorder="1" applyAlignment="1">
      <alignment horizontal="left" vertical="center" wrapText="1"/>
    </xf>
    <xf numFmtId="43" fontId="8" fillId="10" borderId="12" xfId="1" applyFont="1" applyFill="1" applyBorder="1" applyAlignment="1">
      <alignment horizontal="center" vertical="center"/>
    </xf>
    <xf numFmtId="43" fontId="8" fillId="10" borderId="69" xfId="1" applyFont="1" applyFill="1" applyBorder="1" applyAlignment="1">
      <alignment horizontal="center" vertical="center"/>
    </xf>
    <xf numFmtId="43" fontId="8" fillId="10" borderId="68" xfId="1" applyFont="1" applyFill="1" applyBorder="1" applyAlignment="1">
      <alignment horizontal="center" vertical="center"/>
    </xf>
    <xf numFmtId="43" fontId="8" fillId="10" borderId="67" xfId="1" applyFont="1" applyFill="1" applyBorder="1" applyAlignment="1">
      <alignment horizontal="center" vertical="center"/>
    </xf>
    <xf numFmtId="43" fontId="0" fillId="10" borderId="68" xfId="1" applyFont="1" applyFill="1" applyBorder="1" applyAlignment="1">
      <alignment horizontal="center" vertical="center"/>
    </xf>
    <xf numFmtId="43" fontId="0" fillId="10" borderId="67" xfId="1" applyFont="1" applyFill="1" applyBorder="1" applyAlignment="1">
      <alignment horizontal="center" vertical="center"/>
    </xf>
    <xf numFmtId="10" fontId="3" fillId="10" borderId="12" xfId="2" applyNumberFormat="1" applyFont="1" applyFill="1" applyBorder="1" applyAlignment="1">
      <alignment horizontal="center" vertical="center"/>
    </xf>
    <xf numFmtId="10" fontId="3" fillId="13" borderId="9" xfId="2" applyNumberFormat="1" applyFont="1" applyFill="1" applyBorder="1" applyAlignment="1">
      <alignment horizontal="center" vertical="center"/>
    </xf>
    <xf numFmtId="10" fontId="3" fillId="13" borderId="10" xfId="2" applyNumberFormat="1" applyFont="1" applyFill="1" applyBorder="1" applyAlignment="1">
      <alignment horizontal="center" vertical="center"/>
    </xf>
    <xf numFmtId="43" fontId="0" fillId="32" borderId="57" xfId="4" applyFont="1" applyFill="1" applyBorder="1" applyAlignment="1">
      <alignment vertical="center"/>
    </xf>
    <xf numFmtId="43" fontId="0" fillId="32" borderId="58" xfId="4" applyFont="1" applyFill="1" applyBorder="1" applyAlignment="1">
      <alignment vertical="center"/>
    </xf>
    <xf numFmtId="10" fontId="3" fillId="32" borderId="10" xfId="2" applyNumberFormat="1" applyFont="1" applyFill="1" applyBorder="1" applyAlignment="1">
      <alignment horizontal="center" vertical="center"/>
    </xf>
    <xf numFmtId="43" fontId="0" fillId="6" borderId="57" xfId="4" applyFont="1" applyFill="1" applyBorder="1" applyAlignment="1">
      <alignment vertical="center"/>
    </xf>
    <xf numFmtId="43" fontId="0" fillId="6" borderId="58" xfId="4" applyFont="1" applyFill="1" applyBorder="1" applyAlignment="1">
      <alignment vertical="center"/>
    </xf>
    <xf numFmtId="10" fontId="3" fillId="6" borderId="10" xfId="2" applyNumberFormat="1" applyFont="1" applyFill="1" applyBorder="1" applyAlignment="1">
      <alignment horizontal="center" vertical="center"/>
    </xf>
    <xf numFmtId="0" fontId="3" fillId="31" borderId="80" xfId="0" applyFont="1" applyFill="1" applyBorder="1" applyAlignment="1">
      <alignment vertical="center" wrapText="1"/>
    </xf>
    <xf numFmtId="0" fontId="3" fillId="31" borderId="92" xfId="0" applyFont="1" applyFill="1" applyBorder="1" applyAlignment="1">
      <alignment vertical="center" wrapText="1"/>
    </xf>
    <xf numFmtId="43" fontId="8" fillId="6" borderId="8" xfId="4" applyFont="1" applyFill="1" applyBorder="1" applyAlignment="1">
      <alignment vertical="center"/>
    </xf>
    <xf numFmtId="43" fontId="8" fillId="6" borderId="73" xfId="4" applyFont="1" applyFill="1" applyBorder="1" applyAlignment="1">
      <alignment vertical="center"/>
    </xf>
    <xf numFmtId="43" fontId="8" fillId="6" borderId="60" xfId="4" applyFont="1" applyFill="1" applyBorder="1" applyAlignment="1">
      <alignment vertical="center"/>
    </xf>
    <xf numFmtId="43" fontId="8" fillId="6" borderId="61" xfId="4" applyFont="1" applyFill="1" applyBorder="1" applyAlignment="1">
      <alignment vertical="center"/>
    </xf>
    <xf numFmtId="43" fontId="0" fillId="6" borderId="60" xfId="4" applyFont="1" applyFill="1" applyBorder="1" applyAlignment="1">
      <alignment vertical="center"/>
    </xf>
    <xf numFmtId="43" fontId="0" fillId="6" borderId="61" xfId="4" applyFont="1" applyFill="1" applyBorder="1" applyAlignment="1">
      <alignment vertical="center"/>
    </xf>
    <xf numFmtId="10" fontId="3" fillId="6" borderId="8" xfId="2" applyNumberFormat="1" applyFont="1" applyFill="1" applyBorder="1" applyAlignment="1">
      <alignment horizontal="center" vertical="center"/>
    </xf>
    <xf numFmtId="43" fontId="21" fillId="15" borderId="11" xfId="0" applyNumberFormat="1" applyFont="1" applyFill="1" applyBorder="1"/>
    <xf numFmtId="10" fontId="21" fillId="15" borderId="11" xfId="0" applyNumberFormat="1" applyFont="1" applyFill="1" applyBorder="1" applyAlignment="1">
      <alignment horizontal="center"/>
    </xf>
    <xf numFmtId="10" fontId="21" fillId="15" borderId="0" xfId="0" applyNumberFormat="1" applyFont="1" applyFill="1" applyAlignment="1">
      <alignment horizontal="center"/>
    </xf>
    <xf numFmtId="166" fontId="21" fillId="15" borderId="56" xfId="0" applyNumberFormat="1" applyFont="1" applyFill="1" applyBorder="1"/>
    <xf numFmtId="0" fontId="8" fillId="46" borderId="83" xfId="0" applyFont="1" applyFill="1" applyBorder="1" applyAlignment="1">
      <alignment horizontal="left" vertical="center" wrapText="1"/>
    </xf>
    <xf numFmtId="43" fontId="8" fillId="47" borderId="7" xfId="1" applyFont="1" applyFill="1" applyBorder="1" applyAlignment="1">
      <alignment horizontal="center" vertical="center"/>
    </xf>
    <xf numFmtId="43" fontId="8" fillId="47" borderId="66" xfId="1" applyFont="1" applyFill="1" applyBorder="1" applyAlignment="1">
      <alignment horizontal="center" vertical="center"/>
    </xf>
    <xf numFmtId="43" fontId="8" fillId="47" borderId="57" xfId="1" applyFont="1" applyFill="1" applyBorder="1" applyAlignment="1">
      <alignment horizontal="center" vertical="center"/>
    </xf>
    <xf numFmtId="43" fontId="8" fillId="47" borderId="58" xfId="1" applyFont="1" applyFill="1" applyBorder="1" applyAlignment="1">
      <alignment horizontal="center" vertical="center"/>
    </xf>
    <xf numFmtId="43" fontId="8" fillId="47" borderId="56" xfId="1" applyFont="1" applyFill="1" applyBorder="1" applyAlignment="1">
      <alignment horizontal="center" vertical="center"/>
    </xf>
    <xf numFmtId="43" fontId="8" fillId="47" borderId="78" xfId="1" applyFont="1" applyFill="1" applyBorder="1" applyAlignment="1">
      <alignment horizontal="center" vertical="center"/>
    </xf>
    <xf numFmtId="10" fontId="3" fillId="47" borderId="7" xfId="2" applyNumberFormat="1" applyFont="1" applyFill="1" applyBorder="1" applyAlignment="1">
      <alignment horizontal="center" vertical="center"/>
    </xf>
    <xf numFmtId="0" fontId="3" fillId="48" borderId="7" xfId="0" quotePrefix="1" applyFont="1" applyFill="1" applyBorder="1" applyAlignment="1">
      <alignment vertical="center" wrapText="1"/>
    </xf>
    <xf numFmtId="43" fontId="8" fillId="49" borderId="7" xfId="4" applyFont="1" applyFill="1" applyBorder="1" applyAlignment="1">
      <alignment vertical="center"/>
    </xf>
    <xf numFmtId="43" fontId="8" fillId="49" borderId="66" xfId="4" applyFont="1" applyFill="1" applyBorder="1" applyAlignment="1">
      <alignment vertical="center"/>
    </xf>
    <xf numFmtId="43" fontId="8" fillId="49" borderId="57" xfId="4" applyFont="1" applyFill="1" applyBorder="1" applyAlignment="1">
      <alignment vertical="center"/>
    </xf>
    <xf numFmtId="43" fontId="8" fillId="49" borderId="58" xfId="4" applyFont="1" applyFill="1" applyBorder="1" applyAlignment="1">
      <alignment vertical="center"/>
    </xf>
    <xf numFmtId="43" fontId="8" fillId="49" borderId="56" xfId="4" applyFont="1" applyFill="1" applyBorder="1" applyAlignment="1">
      <alignment vertical="center"/>
    </xf>
    <xf numFmtId="43" fontId="8" fillId="49" borderId="77" xfId="4" applyFont="1" applyFill="1" applyBorder="1" applyAlignment="1">
      <alignment vertical="center"/>
    </xf>
    <xf numFmtId="10" fontId="3" fillId="49" borderId="12" xfId="2" applyNumberFormat="1" applyFont="1" applyFill="1" applyBorder="1" applyAlignment="1">
      <alignment horizontal="center" vertical="center"/>
    </xf>
    <xf numFmtId="0" fontId="3" fillId="48" borderId="7" xfId="0" applyFont="1" applyFill="1" applyBorder="1" applyAlignment="1">
      <alignment vertical="center" wrapText="1"/>
    </xf>
    <xf numFmtId="167" fontId="23" fillId="15" borderId="11" xfId="0" applyNumberFormat="1" applyFont="1" applyFill="1" applyBorder="1"/>
    <xf numFmtId="0" fontId="12" fillId="18" borderId="25" xfId="6" applyFont="1" applyFill="1" applyBorder="1" applyAlignment="1">
      <alignment horizontal="right"/>
    </xf>
    <xf numFmtId="0" fontId="16" fillId="29" borderId="32" xfId="6" applyFont="1" applyFill="1" applyBorder="1" applyAlignment="1">
      <alignment vertical="center"/>
    </xf>
    <xf numFmtId="0" fontId="16" fillId="24" borderId="22" xfId="6" quotePrefix="1" applyFont="1" applyFill="1" applyBorder="1" applyAlignment="1">
      <alignment horizontal="left" vertical="center" wrapText="1"/>
    </xf>
    <xf numFmtId="165" fontId="3" fillId="24" borderId="27" xfId="6" applyNumberFormat="1" applyFont="1" applyFill="1" applyBorder="1" applyAlignment="1">
      <alignment horizontal="center" vertical="center"/>
    </xf>
    <xf numFmtId="9" fontId="3" fillId="24" borderId="22" xfId="6" applyNumberFormat="1" applyFont="1" applyFill="1" applyBorder="1" applyAlignment="1">
      <alignment horizontal="center" vertical="center"/>
    </xf>
    <xf numFmtId="166" fontId="3" fillId="24" borderId="22" xfId="6" applyNumberFormat="1" applyFont="1" applyFill="1" applyBorder="1" applyAlignment="1">
      <alignment horizontal="right" vertical="center"/>
    </xf>
    <xf numFmtId="166" fontId="3" fillId="24" borderId="27" xfId="6" applyNumberFormat="1" applyFont="1" applyFill="1" applyBorder="1" applyAlignment="1">
      <alignment horizontal="center" vertical="center"/>
    </xf>
    <xf numFmtId="10" fontId="16" fillId="51" borderId="32" xfId="7" applyNumberFormat="1" applyFont="1" applyFill="1" applyBorder="1" applyAlignment="1">
      <alignment horizontal="right" vertical="center"/>
    </xf>
    <xf numFmtId="10" fontId="16" fillId="26" borderId="26" xfId="7" applyNumberFormat="1" applyFont="1" applyFill="1" applyBorder="1" applyAlignment="1">
      <alignment horizontal="right" vertical="center"/>
    </xf>
    <xf numFmtId="10" fontId="16" fillId="27" borderId="41" xfId="7" applyNumberFormat="1" applyFont="1" applyFill="1" applyBorder="1" applyAlignment="1">
      <alignment horizontal="right" vertical="center"/>
    </xf>
    <xf numFmtId="0" fontId="3" fillId="3" borderId="96" xfId="6" applyFont="1" applyFill="1" applyBorder="1" applyAlignment="1">
      <alignment horizontal="left" vertical="center" wrapText="1"/>
    </xf>
    <xf numFmtId="165" fontId="3" fillId="3" borderId="96" xfId="6" applyNumberFormat="1" applyFont="1" applyFill="1" applyBorder="1" applyAlignment="1">
      <alignment horizontal="left" vertical="center" wrapText="1"/>
    </xf>
    <xf numFmtId="165" fontId="16" fillId="20" borderId="97" xfId="6" applyNumberFormat="1" applyFont="1" applyFill="1" applyBorder="1" applyAlignment="1">
      <alignment horizontal="center" vertical="center"/>
    </xf>
    <xf numFmtId="9" fontId="16" fillId="20" borderId="98" xfId="6" applyNumberFormat="1" applyFont="1" applyFill="1" applyBorder="1" applyAlignment="1">
      <alignment horizontal="center" vertical="center"/>
    </xf>
    <xf numFmtId="166" fontId="16" fillId="20" borderId="98" xfId="6" applyNumberFormat="1" applyFont="1" applyFill="1" applyBorder="1" applyAlignment="1">
      <alignment horizontal="right" vertical="center"/>
    </xf>
    <xf numFmtId="166" fontId="16" fillId="20" borderId="96" xfId="6" applyNumberFormat="1" applyFont="1" applyFill="1" applyBorder="1" applyAlignment="1">
      <alignment horizontal="right" vertical="center"/>
    </xf>
    <xf numFmtId="10" fontId="16" fillId="20" borderId="99" xfId="7" applyNumberFormat="1" applyFont="1" applyFill="1" applyBorder="1" applyAlignment="1">
      <alignment horizontal="right" vertical="center"/>
    </xf>
    <xf numFmtId="10" fontId="16" fillId="20" borderId="101" xfId="7" applyNumberFormat="1" applyFont="1" applyFill="1" applyBorder="1" applyAlignment="1">
      <alignment horizontal="right" vertical="center"/>
    </xf>
    <xf numFmtId="10" fontId="16" fillId="20" borderId="102" xfId="7" applyNumberFormat="1" applyFont="1" applyFill="1" applyBorder="1" applyAlignment="1">
      <alignment horizontal="right" vertical="center"/>
    </xf>
    <xf numFmtId="0" fontId="16" fillId="25" borderId="104" xfId="6" applyFont="1" applyFill="1" applyBorder="1" applyAlignment="1">
      <alignment horizontal="left" vertical="center" wrapText="1"/>
    </xf>
    <xf numFmtId="165" fontId="16" fillId="25" borderId="104" xfId="6" applyNumberFormat="1" applyFont="1" applyFill="1" applyBorder="1" applyAlignment="1">
      <alignment horizontal="left" vertical="center" wrapText="1"/>
    </xf>
    <xf numFmtId="165" fontId="16" fillId="25" borderId="105" xfId="6" applyNumberFormat="1" applyFont="1" applyFill="1" applyBorder="1" applyAlignment="1">
      <alignment horizontal="center" vertical="center"/>
    </xf>
    <xf numFmtId="9" fontId="16" fillId="25" borderId="106" xfId="6" applyNumberFormat="1" applyFont="1" applyFill="1" applyBorder="1" applyAlignment="1">
      <alignment horizontal="center" vertical="center"/>
    </xf>
    <xf numFmtId="166" fontId="16" fillId="25" borderId="106" xfId="6" applyNumberFormat="1" applyFont="1" applyFill="1" applyBorder="1" applyAlignment="1">
      <alignment horizontal="right" vertical="center"/>
    </xf>
    <xf numFmtId="166" fontId="16" fillId="25" borderId="104" xfId="6" applyNumberFormat="1" applyFont="1" applyFill="1" applyBorder="1" applyAlignment="1">
      <alignment horizontal="right" vertical="center"/>
    </xf>
    <xf numFmtId="166" fontId="16" fillId="25" borderId="105" xfId="6" applyNumberFormat="1" applyFont="1" applyFill="1" applyBorder="1" applyAlignment="1">
      <alignment horizontal="right" vertical="center"/>
    </xf>
    <xf numFmtId="10" fontId="16" fillId="50" borderId="107" xfId="7" applyNumberFormat="1" applyFont="1" applyFill="1" applyBorder="1" applyAlignment="1">
      <alignment horizontal="right" vertical="center"/>
    </xf>
    <xf numFmtId="0" fontId="16" fillId="24" borderId="37" xfId="6" quotePrefix="1" applyFont="1" applyFill="1" applyBorder="1" applyAlignment="1">
      <alignment horizontal="left" vertical="center" wrapText="1"/>
    </xf>
    <xf numFmtId="165" fontId="3" fillId="24" borderId="41" xfId="6" applyNumberFormat="1" applyFont="1" applyFill="1" applyBorder="1" applyAlignment="1">
      <alignment horizontal="center" vertical="center"/>
    </xf>
    <xf numFmtId="9" fontId="3" fillId="24" borderId="37" xfId="6" applyNumberFormat="1" applyFont="1" applyFill="1" applyBorder="1" applyAlignment="1">
      <alignment horizontal="center" vertical="center"/>
    </xf>
    <xf numFmtId="166" fontId="3" fillId="24" borderId="37" xfId="6" applyNumberFormat="1" applyFont="1" applyFill="1" applyBorder="1" applyAlignment="1">
      <alignment horizontal="right" vertical="center"/>
    </xf>
    <xf numFmtId="166" fontId="3" fillId="24" borderId="41" xfId="6" applyNumberFormat="1" applyFont="1" applyFill="1" applyBorder="1" applyAlignment="1">
      <alignment horizontal="center" vertical="center"/>
    </xf>
    <xf numFmtId="166" fontId="3" fillId="24" borderId="41" xfId="6" applyNumberFormat="1" applyFont="1" applyFill="1" applyBorder="1" applyAlignment="1">
      <alignment horizontal="right" vertical="center"/>
    </xf>
    <xf numFmtId="0" fontId="13" fillId="0" borderId="26" xfId="6" applyFont="1" applyBorder="1"/>
    <xf numFmtId="0" fontId="7" fillId="2" borderId="24" xfId="6" applyFont="1" applyFill="1" applyBorder="1" applyAlignment="1">
      <alignment horizontal="center" vertical="center" textRotation="90" wrapText="1"/>
    </xf>
    <xf numFmtId="166" fontId="15" fillId="2" borderId="24" xfId="6" applyNumberFormat="1" applyFont="1" applyFill="1" applyBorder="1" applyAlignment="1">
      <alignment horizontal="center" vertical="center"/>
    </xf>
    <xf numFmtId="0" fontId="7" fillId="22" borderId="35" xfId="6" applyFont="1" applyFill="1" applyBorder="1" applyAlignment="1">
      <alignment horizontal="center" vertical="center" wrapText="1"/>
    </xf>
    <xf numFmtId="0" fontId="7" fillId="22" borderId="40" xfId="6" applyFont="1" applyFill="1" applyBorder="1" applyAlignment="1">
      <alignment horizontal="center" vertical="center" wrapText="1"/>
    </xf>
    <xf numFmtId="0" fontId="27" fillId="22" borderId="31" xfId="6" quotePrefix="1" applyFont="1" applyFill="1" applyBorder="1" applyAlignment="1">
      <alignment horizontal="center" vertical="center" wrapText="1"/>
    </xf>
    <xf numFmtId="0" fontId="7" fillId="2" borderId="35" xfId="6" applyFont="1" applyFill="1" applyBorder="1" applyAlignment="1">
      <alignment horizontal="center" vertical="center" wrapText="1"/>
    </xf>
    <xf numFmtId="0" fontId="7" fillId="2" borderId="21" xfId="6" applyFont="1" applyFill="1" applyBorder="1" applyAlignment="1">
      <alignment horizontal="center" vertical="center" wrapText="1"/>
    </xf>
    <xf numFmtId="0" fontId="7" fillId="26" borderId="35" xfId="6" applyFont="1" applyFill="1" applyBorder="1" applyAlignment="1">
      <alignment horizontal="center" vertical="center" wrapText="1"/>
    </xf>
    <xf numFmtId="0" fontId="7" fillId="26" borderId="38" xfId="6" applyFont="1" applyFill="1" applyBorder="1" applyAlignment="1">
      <alignment horizontal="center" vertical="center" wrapText="1"/>
    </xf>
    <xf numFmtId="0" fontId="7" fillId="26" borderId="26" xfId="6" applyFont="1" applyFill="1" applyBorder="1" applyAlignment="1">
      <alignment horizontal="center" vertical="center" wrapText="1"/>
    </xf>
    <xf numFmtId="0" fontId="3" fillId="26" borderId="42" xfId="6" applyFont="1" applyFill="1" applyBorder="1" applyAlignment="1">
      <alignment vertical="center" wrapText="1"/>
    </xf>
    <xf numFmtId="165" fontId="3" fillId="26" borderId="42" xfId="6" applyNumberFormat="1" applyFont="1" applyFill="1" applyBorder="1" applyAlignment="1">
      <alignment vertical="center" wrapText="1"/>
    </xf>
    <xf numFmtId="165" fontId="16" fillId="26" borderId="108" xfId="6" applyNumberFormat="1" applyFont="1" applyFill="1" applyBorder="1" applyAlignment="1">
      <alignment vertical="center"/>
    </xf>
    <xf numFmtId="9" fontId="16" fillId="26" borderId="21" xfId="6" applyNumberFormat="1" applyFont="1" applyFill="1" applyBorder="1" applyAlignment="1">
      <alignment horizontal="center" vertical="center"/>
    </xf>
    <xf numFmtId="166" fontId="16" fillId="26" borderId="46" xfId="8" applyNumberFormat="1" applyFont="1" applyFill="1" applyBorder="1" applyAlignment="1">
      <alignment horizontal="right" vertical="center"/>
    </xf>
    <xf numFmtId="166" fontId="16" fillId="26" borderId="42" xfId="6" applyNumberFormat="1" applyFont="1" applyFill="1" applyBorder="1" applyAlignment="1">
      <alignment horizontal="right" vertical="center"/>
    </xf>
    <xf numFmtId="10" fontId="16" fillId="26" borderId="109" xfId="7" applyNumberFormat="1" applyFont="1" applyFill="1" applyBorder="1" applyAlignment="1">
      <alignment horizontal="right" vertical="center"/>
    </xf>
    <xf numFmtId="0" fontId="7" fillId="3" borderId="110" xfId="6" applyFont="1" applyFill="1" applyBorder="1" applyAlignment="1">
      <alignment horizontal="center" vertical="center" wrapText="1"/>
    </xf>
    <xf numFmtId="0" fontId="7" fillId="3" borderId="38" xfId="6" applyFont="1" applyFill="1" applyBorder="1" applyAlignment="1">
      <alignment horizontal="center" vertical="center" wrapText="1"/>
    </xf>
    <xf numFmtId="0" fontId="7" fillId="3" borderId="104" xfId="6" applyFont="1" applyFill="1" applyBorder="1" applyAlignment="1">
      <alignment horizontal="center" vertical="center" wrapText="1"/>
    </xf>
    <xf numFmtId="0" fontId="16" fillId="3" borderId="111" xfId="6" applyFont="1" applyFill="1" applyBorder="1" applyAlignment="1">
      <alignment horizontal="left" vertical="center" wrapText="1"/>
    </xf>
    <xf numFmtId="165" fontId="16" fillId="3" borderId="104" xfId="6" applyNumberFormat="1" applyFont="1" applyFill="1" applyBorder="1" applyAlignment="1">
      <alignment horizontal="left" vertical="center" wrapText="1"/>
    </xf>
    <xf numFmtId="165" fontId="16" fillId="20" borderId="112" xfId="6" applyNumberFormat="1" applyFont="1" applyFill="1" applyBorder="1" applyAlignment="1">
      <alignment horizontal="center" vertical="center"/>
    </xf>
    <xf numFmtId="9" fontId="16" fillId="20" borderId="106" xfId="6" applyNumberFormat="1" applyFont="1" applyFill="1" applyBorder="1" applyAlignment="1">
      <alignment horizontal="center" vertical="center"/>
    </xf>
    <xf numFmtId="166" fontId="16" fillId="20" borderId="113" xfId="6" applyNumberFormat="1" applyFont="1" applyFill="1" applyBorder="1" applyAlignment="1">
      <alignment horizontal="right" vertical="center"/>
    </xf>
    <xf numFmtId="166" fontId="16" fillId="20" borderId="111" xfId="6" applyNumberFormat="1" applyFont="1" applyFill="1" applyBorder="1" applyAlignment="1">
      <alignment horizontal="right" vertical="center"/>
    </xf>
    <xf numFmtId="10" fontId="16" fillId="20" borderId="107" xfId="7" applyNumberFormat="1" applyFont="1" applyFill="1" applyBorder="1" applyAlignment="1">
      <alignment horizontal="right" vertical="center"/>
    </xf>
    <xf numFmtId="0" fontId="7" fillId="27" borderId="26" xfId="6" applyFont="1" applyFill="1" applyBorder="1" applyAlignment="1">
      <alignment horizontal="center" vertical="center" wrapText="1"/>
    </xf>
    <xf numFmtId="0" fontId="7" fillId="27" borderId="41" xfId="6" applyFont="1" applyFill="1" applyBorder="1" applyAlignment="1">
      <alignment horizontal="center" vertical="center" wrapText="1"/>
    </xf>
    <xf numFmtId="0" fontId="13" fillId="0" borderId="21" xfId="6" applyFont="1" applyBorder="1"/>
    <xf numFmtId="0" fontId="7" fillId="16" borderId="38" xfId="6" applyFont="1" applyFill="1" applyBorder="1" applyAlignment="1">
      <alignment horizontal="center" vertical="center" wrapText="1"/>
    </xf>
    <xf numFmtId="0" fontId="28" fillId="13" borderId="26" xfId="6" applyFont="1" applyFill="1" applyBorder="1" applyAlignment="1">
      <alignment horizontal="center" vertical="center" wrapText="1"/>
    </xf>
    <xf numFmtId="166" fontId="12" fillId="18" borderId="25" xfId="6" applyNumberFormat="1" applyFont="1" applyFill="1" applyBorder="1" applyAlignment="1">
      <alignment horizontal="center" vertical="center"/>
    </xf>
    <xf numFmtId="166" fontId="12" fillId="18" borderId="48" xfId="6" applyNumberFormat="1" applyFont="1" applyFill="1" applyBorder="1" applyAlignment="1">
      <alignment horizontal="center" vertical="center"/>
    </xf>
    <xf numFmtId="10" fontId="12" fillId="18" borderId="49" xfId="7" applyNumberFormat="1" applyFont="1" applyFill="1" applyBorder="1" applyAlignment="1">
      <alignment horizontal="center" vertical="center"/>
    </xf>
    <xf numFmtId="166" fontId="12" fillId="18" borderId="49" xfId="6" applyNumberFormat="1" applyFont="1" applyFill="1" applyBorder="1" applyAlignment="1">
      <alignment horizontal="center" vertical="center"/>
    </xf>
    <xf numFmtId="10" fontId="16" fillId="26" borderId="114" xfId="7" applyNumberFormat="1" applyFont="1" applyFill="1" applyBorder="1" applyAlignment="1">
      <alignment horizontal="right" vertical="center"/>
    </xf>
    <xf numFmtId="10" fontId="16" fillId="26" borderId="115" xfId="7" applyNumberFormat="1" applyFont="1" applyFill="1" applyBorder="1" applyAlignment="1">
      <alignment horizontal="right" vertical="center"/>
    </xf>
    <xf numFmtId="10" fontId="16" fillId="26" borderId="116" xfId="7" applyNumberFormat="1" applyFont="1" applyFill="1" applyBorder="1" applyAlignment="1">
      <alignment horizontal="right" vertical="center"/>
    </xf>
    <xf numFmtId="10" fontId="16" fillId="26" borderId="117" xfId="7" applyNumberFormat="1" applyFont="1" applyFill="1" applyBorder="1" applyAlignment="1">
      <alignment horizontal="right" vertical="center"/>
    </xf>
    <xf numFmtId="0" fontId="7" fillId="27" borderId="42" xfId="6" applyFont="1" applyFill="1" applyBorder="1" applyAlignment="1">
      <alignment horizontal="center" vertical="center" wrapText="1"/>
    </xf>
    <xf numFmtId="0" fontId="3" fillId="27" borderId="42" xfId="6" applyFont="1" applyFill="1" applyBorder="1" applyAlignment="1">
      <alignment horizontal="left" vertical="center" wrapText="1"/>
    </xf>
    <xf numFmtId="0" fontId="7" fillId="27" borderId="44" xfId="6" applyFont="1" applyFill="1" applyBorder="1" applyAlignment="1">
      <alignment horizontal="center" vertical="center" wrapText="1"/>
    </xf>
    <xf numFmtId="0" fontId="16" fillId="27" borderId="42" xfId="6" applyFont="1" applyFill="1" applyBorder="1" applyAlignment="1">
      <alignment horizontal="left" vertical="center" wrapText="1"/>
    </xf>
    <xf numFmtId="0" fontId="3" fillId="30" borderId="42" xfId="6" applyFont="1" applyFill="1" applyBorder="1" applyAlignment="1">
      <alignment horizontal="left" vertical="center" wrapText="1"/>
    </xf>
    <xf numFmtId="0" fontId="28" fillId="13" borderId="109" xfId="6" applyFont="1" applyFill="1" applyBorder="1" applyAlignment="1">
      <alignment horizontal="center" vertical="center" wrapText="1"/>
    </xf>
    <xf numFmtId="0" fontId="28" fillId="13" borderId="44" xfId="6" applyFont="1" applyFill="1" applyBorder="1" applyAlignment="1">
      <alignment horizontal="center" vertical="center" wrapText="1"/>
    </xf>
    <xf numFmtId="10" fontId="16" fillId="27" borderId="31" xfId="7" applyNumberFormat="1" applyFont="1" applyFill="1" applyBorder="1" applyAlignment="1">
      <alignment horizontal="right" vertical="center"/>
    </xf>
    <xf numFmtId="166" fontId="12" fillId="18" borderId="33" xfId="6" applyNumberFormat="1" applyFont="1" applyFill="1" applyBorder="1" applyAlignment="1">
      <alignment horizontal="center" vertical="center"/>
    </xf>
    <xf numFmtId="0" fontId="7" fillId="27" borderId="110" xfId="6" applyFont="1" applyFill="1" applyBorder="1" applyAlignment="1">
      <alignment horizontal="center" vertical="center" wrapText="1"/>
    </xf>
    <xf numFmtId="0" fontId="16" fillId="27" borderId="42" xfId="6" applyFont="1" applyFill="1" applyBorder="1" applyAlignment="1">
      <alignment vertical="center" wrapText="1"/>
    </xf>
    <xf numFmtId="0" fontId="3" fillId="27" borderId="44" xfId="6" applyFont="1" applyFill="1" applyBorder="1" applyAlignment="1">
      <alignment vertical="center" wrapText="1"/>
    </xf>
    <xf numFmtId="3" fontId="30" fillId="0" borderId="0" xfId="8" applyNumberFormat="1" applyFont="1"/>
    <xf numFmtId="0" fontId="30" fillId="0" borderId="0" xfId="8" applyFont="1"/>
    <xf numFmtId="169" fontId="30" fillId="0" borderId="0" xfId="8" applyNumberFormat="1" applyFont="1"/>
    <xf numFmtId="0" fontId="10" fillId="0" borderId="0" xfId="8"/>
    <xf numFmtId="0" fontId="32" fillId="56" borderId="0" xfId="8" applyFont="1" applyFill="1"/>
    <xf numFmtId="0" fontId="32" fillId="55" borderId="0" xfId="8" applyFont="1" applyFill="1"/>
    <xf numFmtId="3" fontId="32" fillId="55" borderId="0" xfId="8" applyNumberFormat="1" applyFont="1" applyFill="1"/>
    <xf numFmtId="3" fontId="32" fillId="57" borderId="0" xfId="8" applyNumberFormat="1" applyFont="1" applyFill="1"/>
    <xf numFmtId="3" fontId="32" fillId="21" borderId="0" xfId="8" applyNumberFormat="1" applyFont="1" applyFill="1"/>
    <xf numFmtId="0" fontId="10" fillId="0" borderId="0" xfId="8" applyAlignment="1">
      <alignment wrapText="1"/>
    </xf>
    <xf numFmtId="0" fontId="33" fillId="19" borderId="0" xfId="8" applyFont="1" applyFill="1" applyAlignment="1">
      <alignment vertical="center" textRotation="90" wrapText="1"/>
    </xf>
    <xf numFmtId="0" fontId="34" fillId="19" borderId="0" xfId="8" applyFont="1" applyFill="1" applyAlignment="1">
      <alignment wrapText="1"/>
    </xf>
    <xf numFmtId="170" fontId="10" fillId="0" borderId="0" xfId="8" applyNumberFormat="1" applyAlignment="1">
      <alignment wrapText="1"/>
    </xf>
    <xf numFmtId="0" fontId="10" fillId="0" borderId="0" xfId="8" applyAlignment="1">
      <alignment horizontal="center" vertical="center" wrapText="1"/>
    </xf>
    <xf numFmtId="0" fontId="35" fillId="58" borderId="118" xfId="8" applyFont="1" applyFill="1" applyBorder="1" applyAlignment="1">
      <alignment horizontal="center" vertical="center" wrapText="1"/>
    </xf>
    <xf numFmtId="0" fontId="35" fillId="58" borderId="119" xfId="8" applyFont="1" applyFill="1" applyBorder="1" applyAlignment="1">
      <alignment horizontal="center" vertical="center" wrapText="1"/>
    </xf>
    <xf numFmtId="170" fontId="35" fillId="58" borderId="120" xfId="8" applyNumberFormat="1" applyFont="1" applyFill="1" applyBorder="1" applyAlignment="1">
      <alignment horizontal="center" vertical="center" wrapText="1"/>
    </xf>
    <xf numFmtId="170" fontId="35" fillId="58" borderId="68" xfId="8" applyNumberFormat="1" applyFont="1" applyFill="1" applyBorder="1" applyAlignment="1">
      <alignment horizontal="center" vertical="center" wrapText="1"/>
    </xf>
    <xf numFmtId="0" fontId="3" fillId="22" borderId="118" xfId="8" applyFont="1" applyFill="1" applyBorder="1" applyAlignment="1">
      <alignment horizontal="center" vertical="center" wrapText="1"/>
    </xf>
    <xf numFmtId="0" fontId="3" fillId="5" borderId="57" xfId="12" applyFont="1" applyFill="1" applyBorder="1" applyAlignment="1">
      <alignment horizontal="center" vertical="center" wrapText="1"/>
    </xf>
    <xf numFmtId="0" fontId="3" fillId="22" borderId="122" xfId="8" applyFont="1" applyFill="1" applyBorder="1" applyAlignment="1">
      <alignment horizontal="center" vertical="center" wrapText="1"/>
    </xf>
    <xf numFmtId="14" fontId="3" fillId="5" borderId="57" xfId="12" applyNumberFormat="1" applyFont="1" applyFill="1" applyBorder="1" applyAlignment="1">
      <alignment horizontal="center" vertical="center" wrapText="1"/>
    </xf>
    <xf numFmtId="170" fontId="3" fillId="22" borderId="118" xfId="8" applyNumberFormat="1" applyFont="1" applyFill="1" applyBorder="1" applyAlignment="1">
      <alignment horizontal="center" vertical="center" wrapText="1"/>
    </xf>
    <xf numFmtId="170" fontId="3" fillId="22" borderId="0" xfId="8" applyNumberFormat="1" applyFont="1" applyFill="1" applyAlignment="1">
      <alignment horizontal="center" vertical="center" wrapText="1"/>
    </xf>
    <xf numFmtId="170" fontId="3" fillId="22" borderId="122" xfId="8" applyNumberFormat="1" applyFont="1" applyFill="1" applyBorder="1" applyAlignment="1">
      <alignment horizontal="center" vertical="center" wrapText="1"/>
    </xf>
    <xf numFmtId="170" fontId="3" fillId="22" borderId="120" xfId="8" applyNumberFormat="1" applyFont="1" applyFill="1" applyBorder="1" applyAlignment="1">
      <alignment horizontal="center" vertical="center" wrapText="1"/>
    </xf>
    <xf numFmtId="170" fontId="3" fillId="22" borderId="127" xfId="8" applyNumberFormat="1" applyFont="1" applyFill="1" applyBorder="1" applyAlignment="1">
      <alignment horizontal="center" vertical="center" wrapText="1"/>
    </xf>
    <xf numFmtId="0" fontId="16" fillId="22" borderId="122" xfId="8" applyFont="1" applyFill="1" applyBorder="1" applyAlignment="1">
      <alignment horizontal="center" vertical="center" wrapText="1"/>
    </xf>
    <xf numFmtId="170" fontId="3" fillId="22" borderId="123" xfId="8" applyNumberFormat="1" applyFont="1" applyFill="1" applyBorder="1" applyAlignment="1">
      <alignment horizontal="center" vertical="center" wrapText="1"/>
    </xf>
    <xf numFmtId="170" fontId="3" fillId="22" borderId="119" xfId="8" applyNumberFormat="1" applyFont="1" applyFill="1" applyBorder="1" applyAlignment="1">
      <alignment horizontal="center" vertical="center" wrapText="1"/>
    </xf>
    <xf numFmtId="0" fontId="16" fillId="22" borderId="118" xfId="8" applyFont="1" applyFill="1" applyBorder="1" applyAlignment="1">
      <alignment horizontal="center" vertical="center" wrapText="1"/>
    </xf>
    <xf numFmtId="0" fontId="8" fillId="5" borderId="57" xfId="12" applyFont="1" applyFill="1" applyBorder="1" applyAlignment="1">
      <alignment horizontal="center" vertical="center" wrapText="1"/>
    </xf>
    <xf numFmtId="14" fontId="8" fillId="5" borderId="57" xfId="12" applyNumberFormat="1" applyFont="1" applyFill="1" applyBorder="1" applyAlignment="1">
      <alignment horizontal="center" vertical="center" wrapText="1"/>
    </xf>
    <xf numFmtId="0" fontId="3" fillId="22" borderId="121" xfId="8" applyFont="1" applyFill="1" applyBorder="1" applyAlignment="1">
      <alignment horizontal="center" vertical="center" wrapText="1"/>
    </xf>
    <xf numFmtId="14" fontId="3" fillId="22" borderId="57" xfId="8" applyNumberFormat="1" applyFont="1" applyFill="1" applyBorder="1" applyAlignment="1">
      <alignment horizontal="center" vertical="center" wrapText="1"/>
    </xf>
    <xf numFmtId="170" fontId="29" fillId="22" borderId="127" xfId="8" applyNumberFormat="1" applyFont="1" applyFill="1" applyBorder="1" applyAlignment="1">
      <alignment horizontal="center" vertical="center" wrapText="1"/>
    </xf>
    <xf numFmtId="170" fontId="29" fillId="22" borderId="118" xfId="8" applyNumberFormat="1" applyFont="1" applyFill="1" applyBorder="1" applyAlignment="1">
      <alignment horizontal="center" vertical="center" wrapText="1"/>
    </xf>
    <xf numFmtId="0" fontId="38" fillId="0" borderId="0" xfId="8" applyFont="1" applyAlignment="1">
      <alignment wrapText="1"/>
    </xf>
    <xf numFmtId="0" fontId="3" fillId="2" borderId="122" xfId="8" applyFont="1" applyFill="1" applyBorder="1" applyAlignment="1">
      <alignment horizontal="center" vertical="center" wrapText="1"/>
    </xf>
    <xf numFmtId="170" fontId="3" fillId="2" borderId="118" xfId="8" applyNumberFormat="1" applyFont="1" applyFill="1" applyBorder="1" applyAlignment="1">
      <alignment horizontal="center" vertical="center" wrapText="1"/>
    </xf>
    <xf numFmtId="170" fontId="3" fillId="2" borderId="127" xfId="8" applyNumberFormat="1" applyFont="1" applyFill="1" applyBorder="1" applyAlignment="1">
      <alignment horizontal="center" vertical="center" wrapText="1"/>
    </xf>
    <xf numFmtId="170" fontId="3" fillId="2" borderId="122" xfId="8" applyNumberFormat="1" applyFont="1" applyFill="1" applyBorder="1" applyAlignment="1">
      <alignment horizontal="center" vertical="center" wrapText="1"/>
    </xf>
    <xf numFmtId="0" fontId="3" fillId="2" borderId="118" xfId="8" applyFont="1" applyFill="1" applyBorder="1" applyAlignment="1">
      <alignment horizontal="center" vertical="center" wrapText="1"/>
    </xf>
    <xf numFmtId="0" fontId="3" fillId="7" borderId="63" xfId="12" applyFont="1" applyFill="1" applyBorder="1" applyAlignment="1">
      <alignment horizontal="center" vertical="center" wrapText="1"/>
    </xf>
    <xf numFmtId="14" fontId="3" fillId="7" borderId="63" xfId="12" applyNumberFormat="1" applyFont="1" applyFill="1" applyBorder="1" applyAlignment="1">
      <alignment horizontal="center" vertical="center" wrapText="1"/>
    </xf>
    <xf numFmtId="0" fontId="3" fillId="59" borderId="118" xfId="8" applyFont="1" applyFill="1" applyBorder="1" applyAlignment="1">
      <alignment horizontal="center" vertical="center" wrapText="1"/>
    </xf>
    <xf numFmtId="0" fontId="3" fillId="60" borderId="57" xfId="12" applyFont="1" applyFill="1" applyBorder="1" applyAlignment="1">
      <alignment horizontal="center" vertical="center" wrapText="1"/>
    </xf>
    <xf numFmtId="0" fontId="3" fillId="59" borderId="122" xfId="8" applyFont="1" applyFill="1" applyBorder="1" applyAlignment="1">
      <alignment horizontal="center" vertical="center" wrapText="1"/>
    </xf>
    <xf numFmtId="14" fontId="3" fillId="60" borderId="57" xfId="12" applyNumberFormat="1" applyFont="1" applyFill="1" applyBorder="1" applyAlignment="1">
      <alignment horizontal="center" vertical="center" wrapText="1"/>
    </xf>
    <xf numFmtId="170" fontId="3" fillId="59" borderId="118" xfId="8" applyNumberFormat="1" applyFont="1" applyFill="1" applyBorder="1" applyAlignment="1">
      <alignment horizontal="center" vertical="center" wrapText="1"/>
    </xf>
    <xf numFmtId="170" fontId="3" fillId="59" borderId="132" xfId="8" applyNumberFormat="1" applyFont="1" applyFill="1" applyBorder="1" applyAlignment="1">
      <alignment horizontal="center" vertical="center" wrapText="1"/>
    </xf>
    <xf numFmtId="170" fontId="3" fillId="59" borderId="122" xfId="8" applyNumberFormat="1" applyFont="1" applyFill="1" applyBorder="1" applyAlignment="1">
      <alignment horizontal="center" vertical="center" wrapText="1"/>
    </xf>
    <xf numFmtId="0" fontId="3" fillId="3" borderId="118" xfId="8" applyFont="1" applyFill="1" applyBorder="1" applyAlignment="1">
      <alignment horizontal="center" vertical="center" wrapText="1"/>
    </xf>
    <xf numFmtId="0" fontId="3" fillId="61" borderId="57" xfId="12" applyFont="1" applyFill="1" applyBorder="1" applyAlignment="1">
      <alignment horizontal="center" vertical="center" wrapText="1"/>
    </xf>
    <xf numFmtId="0" fontId="3" fillId="3" borderId="122" xfId="8" applyFont="1" applyFill="1" applyBorder="1" applyAlignment="1">
      <alignment horizontal="center" vertical="center" wrapText="1"/>
    </xf>
    <xf numFmtId="14" fontId="3" fillId="61" borderId="57" xfId="12" applyNumberFormat="1" applyFont="1" applyFill="1" applyBorder="1" applyAlignment="1">
      <alignment horizontal="center" vertical="center" wrapText="1"/>
    </xf>
    <xf numFmtId="170" fontId="3" fillId="3" borderId="118" xfId="8" applyNumberFormat="1" applyFont="1" applyFill="1" applyBorder="1" applyAlignment="1">
      <alignment horizontal="center" vertical="center" wrapText="1"/>
    </xf>
    <xf numFmtId="170" fontId="3" fillId="3" borderId="127" xfId="8" applyNumberFormat="1" applyFont="1" applyFill="1" applyBorder="1" applyAlignment="1">
      <alignment horizontal="center" vertical="center" wrapText="1"/>
    </xf>
    <xf numFmtId="170" fontId="3" fillId="3" borderId="132" xfId="8" applyNumberFormat="1" applyFont="1" applyFill="1" applyBorder="1" applyAlignment="1">
      <alignment horizontal="center" vertical="center" wrapText="1"/>
    </xf>
    <xf numFmtId="170" fontId="3" fillId="3" borderId="122" xfId="8" applyNumberFormat="1" applyFont="1" applyFill="1" applyBorder="1" applyAlignment="1">
      <alignment horizontal="center" vertical="center" wrapText="1"/>
    </xf>
    <xf numFmtId="170" fontId="3" fillId="3" borderId="123" xfId="8" applyNumberFormat="1" applyFont="1" applyFill="1" applyBorder="1" applyAlignment="1">
      <alignment horizontal="center" vertical="center" wrapText="1"/>
    </xf>
    <xf numFmtId="170" fontId="3" fillId="3" borderId="119" xfId="8" applyNumberFormat="1" applyFont="1" applyFill="1" applyBorder="1" applyAlignment="1">
      <alignment horizontal="center" vertical="center" wrapText="1"/>
    </xf>
    <xf numFmtId="0" fontId="3" fillId="3" borderId="119" xfId="8" applyFont="1" applyFill="1" applyBorder="1" applyAlignment="1">
      <alignment horizontal="center" vertical="center" wrapText="1"/>
    </xf>
    <xf numFmtId="0" fontId="3" fillId="3" borderId="123" xfId="8" applyFont="1" applyFill="1" applyBorder="1" applyAlignment="1">
      <alignment horizontal="center" vertical="center" wrapText="1"/>
    </xf>
    <xf numFmtId="170" fontId="3" fillId="3" borderId="121" xfId="8" applyNumberFormat="1" applyFont="1" applyFill="1" applyBorder="1" applyAlignment="1">
      <alignment horizontal="center" vertical="center" wrapText="1"/>
    </xf>
    <xf numFmtId="0" fontId="16" fillId="3" borderId="118" xfId="8" applyFont="1" applyFill="1" applyBorder="1" applyAlignment="1">
      <alignment horizontal="center" vertical="center" wrapText="1"/>
    </xf>
    <xf numFmtId="0" fontId="8" fillId="61" borderId="57" xfId="12" applyFont="1" applyFill="1" applyBorder="1" applyAlignment="1">
      <alignment horizontal="center" vertical="center" wrapText="1"/>
    </xf>
    <xf numFmtId="0" fontId="16" fillId="3" borderId="122" xfId="8" applyFont="1" applyFill="1" applyBorder="1" applyAlignment="1">
      <alignment horizontal="center" vertical="center" wrapText="1"/>
    </xf>
    <xf numFmtId="14" fontId="8" fillId="61" borderId="57" xfId="12" applyNumberFormat="1" applyFont="1" applyFill="1" applyBorder="1" applyAlignment="1">
      <alignment horizontal="center" vertical="center" wrapText="1"/>
    </xf>
    <xf numFmtId="0" fontId="16" fillId="3" borderId="132" xfId="8" applyFont="1" applyFill="1" applyBorder="1" applyAlignment="1">
      <alignment horizontal="center" vertical="center" wrapText="1"/>
    </xf>
    <xf numFmtId="0" fontId="3" fillId="53" borderId="57" xfId="12" applyFont="1" applyFill="1" applyBorder="1" applyAlignment="1">
      <alignment horizontal="center" vertical="center" wrapText="1"/>
    </xf>
    <xf numFmtId="0" fontId="3" fillId="62" borderId="120" xfId="8" applyFont="1" applyFill="1" applyBorder="1" applyAlignment="1">
      <alignment horizontal="center" vertical="center" wrapText="1"/>
    </xf>
    <xf numFmtId="14" fontId="3" fillId="53" borderId="57" xfId="12" applyNumberFormat="1" applyFont="1" applyFill="1" applyBorder="1" applyAlignment="1">
      <alignment horizontal="center" vertical="center" wrapText="1"/>
    </xf>
    <xf numFmtId="170" fontId="3" fillId="62" borderId="121" xfId="8" applyNumberFormat="1" applyFont="1" applyFill="1" applyBorder="1" applyAlignment="1">
      <alignment horizontal="center" vertical="center" wrapText="1"/>
    </xf>
    <xf numFmtId="170" fontId="3" fillId="62" borderId="119" xfId="8" applyNumberFormat="1" applyFont="1" applyFill="1" applyBorder="1" applyAlignment="1">
      <alignment horizontal="center" vertical="center" wrapText="1"/>
    </xf>
    <xf numFmtId="0" fontId="3" fillId="62" borderId="57" xfId="8" applyFont="1" applyFill="1" applyBorder="1" applyAlignment="1">
      <alignment horizontal="center" vertical="center" wrapText="1"/>
    </xf>
    <xf numFmtId="0" fontId="16" fillId="62" borderId="132" xfId="8" applyFont="1" applyFill="1" applyBorder="1" applyAlignment="1">
      <alignment horizontal="left" vertical="center" wrapText="1"/>
    </xf>
    <xf numFmtId="170" fontId="3" fillId="62" borderId="123" xfId="8" applyNumberFormat="1" applyFont="1" applyFill="1" applyBorder="1" applyAlignment="1">
      <alignment horizontal="center" vertical="center" wrapText="1"/>
    </xf>
    <xf numFmtId="170" fontId="3" fillId="62" borderId="120" xfId="8" applyNumberFormat="1" applyFont="1" applyFill="1" applyBorder="1" applyAlignment="1">
      <alignment horizontal="center" vertical="center" wrapText="1"/>
    </xf>
    <xf numFmtId="0" fontId="3" fillId="53" borderId="63" xfId="12" applyFont="1" applyFill="1" applyBorder="1" applyAlignment="1">
      <alignment horizontal="center" vertical="center" wrapText="1"/>
    </xf>
    <xf numFmtId="0" fontId="3" fillId="62" borderId="122" xfId="8" applyFont="1" applyFill="1" applyBorder="1" applyAlignment="1">
      <alignment horizontal="center" vertical="center" wrapText="1"/>
    </xf>
    <xf numFmtId="14" fontId="3" fillId="53" borderId="63" xfId="12" applyNumberFormat="1" applyFont="1" applyFill="1" applyBorder="1" applyAlignment="1">
      <alignment horizontal="center" vertical="center" wrapText="1"/>
    </xf>
    <xf numFmtId="0" fontId="16" fillId="62" borderId="132" xfId="8" applyFont="1" applyFill="1" applyBorder="1" applyAlignment="1">
      <alignment horizontal="center" vertical="center" wrapText="1"/>
    </xf>
    <xf numFmtId="170" fontId="3" fillId="62" borderId="118" xfId="8" applyNumberFormat="1" applyFont="1" applyFill="1" applyBorder="1" applyAlignment="1">
      <alignment horizontal="center" vertical="center" wrapText="1"/>
    </xf>
    <xf numFmtId="170" fontId="3" fillId="62" borderId="127" xfId="8" applyNumberFormat="1" applyFont="1" applyFill="1" applyBorder="1" applyAlignment="1">
      <alignment horizontal="center" vertical="center" wrapText="1"/>
    </xf>
    <xf numFmtId="170" fontId="3" fillId="62" borderId="132" xfId="8" applyNumberFormat="1" applyFont="1" applyFill="1" applyBorder="1" applyAlignment="1">
      <alignment horizontal="center" vertical="center" wrapText="1"/>
    </xf>
    <xf numFmtId="170" fontId="3" fillId="62" borderId="122" xfId="8" applyNumberFormat="1" applyFont="1" applyFill="1" applyBorder="1" applyAlignment="1">
      <alignment horizontal="center" vertical="center" wrapText="1"/>
    </xf>
    <xf numFmtId="171" fontId="10" fillId="0" borderId="0" xfId="8" applyNumberFormat="1" applyAlignment="1">
      <alignment wrapText="1"/>
    </xf>
    <xf numFmtId="0" fontId="3" fillId="62" borderId="118" xfId="8" applyFont="1" applyFill="1" applyBorder="1" applyAlignment="1">
      <alignment horizontal="center" vertical="center" wrapText="1"/>
    </xf>
    <xf numFmtId="0" fontId="16" fillId="62" borderId="122" xfId="8" applyFont="1" applyFill="1" applyBorder="1" applyAlignment="1">
      <alignment horizontal="center" vertical="center" wrapText="1"/>
    </xf>
    <xf numFmtId="0" fontId="8" fillId="53" borderId="57" xfId="12" applyFont="1" applyFill="1" applyBorder="1" applyAlignment="1">
      <alignment horizontal="center" vertical="center" wrapText="1"/>
    </xf>
    <xf numFmtId="14" fontId="8" fillId="53" borderId="57" xfId="12" applyNumberFormat="1" applyFont="1" applyFill="1" applyBorder="1" applyAlignment="1">
      <alignment horizontal="center" vertical="center" wrapText="1"/>
    </xf>
    <xf numFmtId="0" fontId="3" fillId="62" borderId="132" xfId="8" applyFont="1" applyFill="1" applyBorder="1" applyAlignment="1">
      <alignment horizontal="center" vertical="center" wrapText="1"/>
    </xf>
    <xf numFmtId="0" fontId="19" fillId="62" borderId="0" xfId="8" applyFont="1" applyFill="1" applyAlignment="1">
      <alignment vertical="center" wrapText="1"/>
    </xf>
    <xf numFmtId="0" fontId="19" fillId="62" borderId="131" xfId="8" applyFont="1" applyFill="1" applyBorder="1" applyAlignment="1">
      <alignment vertical="center" wrapText="1"/>
    </xf>
    <xf numFmtId="170" fontId="7" fillId="0" borderId="118" xfId="8" applyNumberFormat="1" applyFont="1" applyBorder="1" applyAlignment="1">
      <alignment vertical="center" wrapText="1"/>
    </xf>
    <xf numFmtId="170" fontId="7" fillId="0" borderId="129" xfId="8" applyNumberFormat="1" applyFont="1" applyBorder="1" applyAlignment="1">
      <alignment vertical="center" wrapText="1"/>
    </xf>
    <xf numFmtId="170" fontId="7" fillId="0" borderId="128" xfId="8" applyNumberFormat="1" applyFont="1" applyBorder="1" applyAlignment="1">
      <alignment vertical="center" wrapText="1"/>
    </xf>
    <xf numFmtId="170" fontId="7" fillId="0" borderId="122" xfId="8" applyNumberFormat="1" applyFont="1" applyBorder="1" applyAlignment="1">
      <alignment vertical="center" wrapText="1"/>
    </xf>
    <xf numFmtId="170" fontId="7" fillId="0" borderId="135" xfId="8" applyNumberFormat="1" applyFont="1" applyBorder="1" applyAlignment="1">
      <alignment horizontal="center" vertical="center" wrapText="1"/>
    </xf>
    <xf numFmtId="0" fontId="15" fillId="0" borderId="0" xfId="8" applyFont="1" applyAlignment="1">
      <alignment vertical="center" wrapText="1"/>
    </xf>
    <xf numFmtId="0" fontId="10" fillId="0" borderId="0" xfId="8" applyAlignment="1">
      <alignment horizontal="right" wrapText="1"/>
    </xf>
    <xf numFmtId="170" fontId="10" fillId="0" borderId="0" xfId="8" applyNumberFormat="1" applyAlignment="1">
      <alignment horizontal="center" vertical="center" wrapText="1"/>
    </xf>
    <xf numFmtId="0" fontId="10" fillId="0" borderId="0" xfId="8" applyAlignment="1">
      <alignment horizontal="left" wrapText="1"/>
    </xf>
    <xf numFmtId="170" fontId="35" fillId="58" borderId="119" xfId="8" applyNumberFormat="1" applyFont="1" applyFill="1" applyBorder="1" applyAlignment="1">
      <alignment horizontal="center" vertical="center" wrapText="1"/>
    </xf>
    <xf numFmtId="0" fontId="3" fillId="62" borderId="118" xfId="8" applyFont="1" applyFill="1" applyBorder="1" applyAlignment="1">
      <alignment vertical="center" wrapText="1"/>
    </xf>
    <xf numFmtId="0" fontId="16" fillId="62" borderId="122" xfId="8" applyFont="1" applyFill="1" applyBorder="1" applyAlignment="1">
      <alignment horizontal="left" vertical="center" wrapText="1"/>
    </xf>
    <xf numFmtId="0" fontId="16" fillId="62" borderId="57" xfId="8" applyFont="1" applyFill="1" applyBorder="1" applyAlignment="1">
      <alignment horizontal="left" vertical="center" wrapText="1"/>
    </xf>
    <xf numFmtId="168" fontId="3" fillId="62" borderId="127" xfId="8" applyNumberFormat="1" applyFont="1" applyFill="1" applyBorder="1" applyAlignment="1">
      <alignment horizontal="center" vertical="center" wrapText="1"/>
    </xf>
    <xf numFmtId="168" fontId="3" fillId="62" borderId="118" xfId="8" applyNumberFormat="1" applyFont="1" applyFill="1" applyBorder="1" applyAlignment="1">
      <alignment horizontal="center" vertical="center" wrapText="1"/>
    </xf>
    <xf numFmtId="170" fontId="40" fillId="62" borderId="118" xfId="8" applyNumberFormat="1" applyFont="1" applyFill="1" applyBorder="1" applyAlignment="1">
      <alignment wrapText="1"/>
    </xf>
    <xf numFmtId="170" fontId="40" fillId="62" borderId="118" xfId="8" applyNumberFormat="1" applyFont="1" applyFill="1" applyBorder="1" applyAlignment="1">
      <alignment horizontal="center" vertical="center" wrapText="1"/>
    </xf>
    <xf numFmtId="0" fontId="16" fillId="62" borderId="118" xfId="8" applyFont="1" applyFill="1" applyBorder="1" applyAlignment="1">
      <alignment horizontal="left" vertical="center" wrapText="1"/>
    </xf>
    <xf numFmtId="170" fontId="40" fillId="62" borderId="127" xfId="8" applyNumberFormat="1" applyFont="1" applyFill="1" applyBorder="1" applyAlignment="1">
      <alignment wrapText="1"/>
    </xf>
    <xf numFmtId="0" fontId="16" fillId="62" borderId="129" xfId="8" applyFont="1" applyFill="1" applyBorder="1" applyAlignment="1">
      <alignment horizontal="center" vertical="center" wrapText="1"/>
    </xf>
    <xf numFmtId="170" fontId="40" fillId="62" borderId="118" xfId="8" applyNumberFormat="1" applyFont="1" applyFill="1" applyBorder="1" applyAlignment="1">
      <alignment vertical="center" wrapText="1"/>
    </xf>
    <xf numFmtId="171" fontId="3" fillId="59" borderId="118" xfId="8" applyNumberFormat="1" applyFont="1" applyFill="1" applyBorder="1" applyAlignment="1">
      <alignment horizontal="center" vertical="center" wrapText="1"/>
    </xf>
    <xf numFmtId="0" fontId="16" fillId="3" borderId="127" xfId="8" applyFont="1" applyFill="1" applyBorder="1" applyAlignment="1">
      <alignment horizontal="center" vertical="center" wrapText="1"/>
    </xf>
    <xf numFmtId="171" fontId="16" fillId="3" borderId="118" xfId="8" applyNumberFormat="1" applyFont="1" applyFill="1" applyBorder="1" applyAlignment="1">
      <alignment horizontal="center" vertical="center" wrapText="1"/>
    </xf>
    <xf numFmtId="0" fontId="13" fillId="0" borderId="129" xfId="8" applyFont="1" applyBorder="1"/>
    <xf numFmtId="0" fontId="16" fillId="0" borderId="118" xfId="8" applyFont="1" applyBorder="1" applyAlignment="1">
      <alignment horizontal="right" wrapText="1"/>
    </xf>
    <xf numFmtId="170" fontId="27" fillId="0" borderId="118" xfId="8" applyNumberFormat="1" applyFont="1" applyBorder="1" applyAlignment="1">
      <alignment wrapText="1"/>
    </xf>
    <xf numFmtId="170" fontId="27" fillId="0" borderId="118" xfId="8" applyNumberFormat="1" applyFont="1" applyBorder="1" applyAlignment="1">
      <alignment horizontal="center" vertical="center" wrapText="1"/>
    </xf>
    <xf numFmtId="170" fontId="15" fillId="0" borderId="118" xfId="8" applyNumberFormat="1" applyFont="1" applyBorder="1" applyAlignment="1">
      <alignment horizontal="center" vertical="center" wrapText="1"/>
    </xf>
    <xf numFmtId="170" fontId="41" fillId="0" borderId="0" xfId="8" applyNumberFormat="1" applyFont="1" applyAlignment="1">
      <alignment wrapText="1"/>
    </xf>
    <xf numFmtId="170" fontId="41" fillId="0" borderId="0" xfId="8" applyNumberFormat="1" applyFont="1" applyAlignment="1">
      <alignment horizontal="center" vertical="center" wrapText="1"/>
    </xf>
    <xf numFmtId="0" fontId="41" fillId="0" borderId="0" xfId="8" applyFont="1" applyAlignment="1">
      <alignment wrapText="1"/>
    </xf>
    <xf numFmtId="0" fontId="41" fillId="0" borderId="0" xfId="8" applyFont="1" applyAlignment="1">
      <alignment horizontal="center" vertical="center" wrapText="1"/>
    </xf>
    <xf numFmtId="0" fontId="42" fillId="0" borderId="0" xfId="8" applyFont="1" applyAlignment="1">
      <alignment vertical="center" wrapText="1"/>
    </xf>
    <xf numFmtId="0" fontId="43" fillId="0" borderId="0" xfId="8" applyFont="1" applyAlignment="1">
      <alignment vertical="center" textRotation="90" wrapText="1"/>
    </xf>
    <xf numFmtId="0" fontId="32" fillId="55" borderId="0" xfId="0" applyFont="1" applyFill="1"/>
    <xf numFmtId="3" fontId="32" fillId="55" borderId="0" xfId="0" applyNumberFormat="1" applyFont="1" applyFill="1"/>
    <xf numFmtId="3" fontId="44" fillId="54" borderId="0" xfId="13" applyNumberFormat="1" applyFill="1"/>
    <xf numFmtId="3" fontId="32" fillId="21" borderId="0" xfId="0" applyNumberFormat="1" applyFont="1" applyFill="1"/>
    <xf numFmtId="0" fontId="33" fillId="19" borderId="0" xfId="0" applyFont="1" applyFill="1" applyAlignment="1">
      <alignment vertical="center" textRotation="90" wrapText="1"/>
    </xf>
    <xf numFmtId="0" fontId="34" fillId="19" borderId="0" xfId="0" applyFont="1" applyFill="1" applyAlignment="1">
      <alignment wrapText="1"/>
    </xf>
    <xf numFmtId="170" fontId="0" fillId="0" borderId="0" xfId="0" applyNumberFormat="1" applyAlignment="1">
      <alignment wrapText="1"/>
    </xf>
    <xf numFmtId="0" fontId="0" fillId="0" borderId="0" xfId="0" applyAlignment="1">
      <alignment horizontal="center" vertical="center" wrapText="1"/>
    </xf>
    <xf numFmtId="0" fontId="35" fillId="58" borderId="121" xfId="0" applyFont="1" applyFill="1" applyBorder="1" applyAlignment="1">
      <alignment horizontal="center" vertical="center" wrapText="1"/>
    </xf>
    <xf numFmtId="0" fontId="35" fillId="58" borderId="118" xfId="0" applyFont="1" applyFill="1" applyBorder="1" applyAlignment="1">
      <alignment horizontal="center" vertical="center" wrapText="1"/>
    </xf>
    <xf numFmtId="0" fontId="35" fillId="58" borderId="136" xfId="0" applyFont="1" applyFill="1" applyBorder="1" applyAlignment="1">
      <alignment horizontal="center" vertical="center" wrapText="1"/>
    </xf>
    <xf numFmtId="0" fontId="35" fillId="58" borderId="127" xfId="0" applyFont="1" applyFill="1" applyBorder="1" applyAlignment="1">
      <alignment horizontal="center" vertical="center" wrapText="1"/>
    </xf>
    <xf numFmtId="0" fontId="35" fillId="58" borderId="119" xfId="0" applyFont="1" applyFill="1" applyBorder="1" applyAlignment="1">
      <alignment horizontal="center" vertical="center" wrapText="1"/>
    </xf>
    <xf numFmtId="170" fontId="35" fillId="58" borderId="120" xfId="0" applyNumberFormat="1" applyFont="1" applyFill="1" applyBorder="1" applyAlignment="1">
      <alignment horizontal="center" vertical="center" wrapText="1"/>
    </xf>
    <xf numFmtId="170" fontId="35" fillId="58" borderId="94" xfId="0" applyNumberFormat="1" applyFont="1" applyFill="1" applyBorder="1" applyAlignment="1">
      <alignment horizontal="center" vertical="center" wrapText="1"/>
    </xf>
    <xf numFmtId="0" fontId="0" fillId="0" borderId="76" xfId="0" applyBorder="1" applyAlignment="1">
      <alignment horizontal="center" wrapText="1"/>
    </xf>
    <xf numFmtId="0" fontId="3" fillId="22" borderId="118" xfId="0" applyFont="1" applyFill="1" applyBorder="1" applyAlignment="1">
      <alignment horizontal="center" vertical="center" wrapText="1"/>
    </xf>
    <xf numFmtId="0" fontId="3" fillId="22" borderId="136" xfId="0" applyFont="1" applyFill="1" applyBorder="1" applyAlignment="1">
      <alignment horizontal="center" vertical="center" wrapText="1"/>
    </xf>
    <xf numFmtId="0" fontId="3" fillId="22" borderId="132" xfId="0" applyFont="1" applyFill="1" applyBorder="1" applyAlignment="1">
      <alignment horizontal="center" vertical="center" wrapText="1"/>
    </xf>
    <xf numFmtId="170" fontId="3" fillId="22" borderId="57" xfId="0" applyNumberFormat="1" applyFont="1" applyFill="1" applyBorder="1" applyAlignment="1">
      <alignment horizontal="center" vertical="center" wrapText="1"/>
    </xf>
    <xf numFmtId="170" fontId="3" fillId="22" borderId="127" xfId="0" applyNumberFormat="1" applyFont="1" applyFill="1" applyBorder="1" applyAlignment="1">
      <alignment horizontal="center" vertical="center" wrapText="1"/>
    </xf>
    <xf numFmtId="170" fontId="3" fillId="22" borderId="118" xfId="0" applyNumberFormat="1" applyFont="1" applyFill="1" applyBorder="1" applyAlignment="1">
      <alignment horizontal="center" vertical="center" wrapText="1"/>
    </xf>
    <xf numFmtId="170" fontId="3" fillId="22" borderId="122" xfId="0" applyNumberFormat="1" applyFont="1" applyFill="1" applyBorder="1" applyAlignment="1">
      <alignment horizontal="center" vertical="center" wrapText="1"/>
    </xf>
    <xf numFmtId="0" fontId="16" fillId="22" borderId="136" xfId="0" applyFont="1" applyFill="1" applyBorder="1" applyAlignment="1">
      <alignment horizontal="center" vertical="center" wrapText="1"/>
    </xf>
    <xf numFmtId="170" fontId="0" fillId="0" borderId="0" xfId="0" applyNumberFormat="1"/>
    <xf numFmtId="3" fontId="15" fillId="0" borderId="57" xfId="0" applyNumberFormat="1" applyFont="1" applyBorder="1" applyAlignment="1">
      <alignment horizontal="center" wrapText="1"/>
    </xf>
    <xf numFmtId="3" fontId="0" fillId="0" borderId="57" xfId="0" applyNumberFormat="1" applyBorder="1" applyAlignment="1">
      <alignment horizontal="center"/>
    </xf>
    <xf numFmtId="0" fontId="0" fillId="0" borderId="57" xfId="0" applyBorder="1" applyAlignment="1">
      <alignment horizontal="center" wrapText="1"/>
    </xf>
    <xf numFmtId="0" fontId="15" fillId="0" borderId="57" xfId="0" applyFont="1" applyBorder="1" applyAlignment="1">
      <alignment horizontal="center" wrapText="1"/>
    </xf>
    <xf numFmtId="0" fontId="15" fillId="0" borderId="57" xfId="0" applyFont="1" applyBorder="1" applyAlignment="1">
      <alignment horizontal="center"/>
    </xf>
    <xf numFmtId="0" fontId="0" fillId="0" borderId="57" xfId="0" applyBorder="1" applyAlignment="1">
      <alignment wrapText="1"/>
    </xf>
    <xf numFmtId="0" fontId="16" fillId="22" borderId="118" xfId="0" applyFont="1" applyFill="1" applyBorder="1" applyAlignment="1">
      <alignment horizontal="center" vertical="center" wrapText="1"/>
    </xf>
    <xf numFmtId="0" fontId="3" fillId="22" borderId="121" xfId="0" applyFont="1" applyFill="1" applyBorder="1" applyAlignment="1">
      <alignment horizontal="center" vertical="center" wrapText="1"/>
    </xf>
    <xf numFmtId="170" fontId="29" fillId="22" borderId="127" xfId="0" applyNumberFormat="1" applyFont="1" applyFill="1" applyBorder="1" applyAlignment="1">
      <alignment horizontal="center" vertical="center" wrapText="1"/>
    </xf>
    <xf numFmtId="170" fontId="29" fillId="22" borderId="118" xfId="0" applyNumberFormat="1" applyFont="1" applyFill="1" applyBorder="1" applyAlignment="1">
      <alignment horizontal="center" vertical="center" wrapText="1"/>
    </xf>
    <xf numFmtId="0" fontId="38" fillId="0" borderId="0" xfId="0" applyFont="1" applyAlignment="1">
      <alignment wrapText="1"/>
    </xf>
    <xf numFmtId="0" fontId="3" fillId="2" borderId="136" xfId="0" applyFont="1" applyFill="1" applyBorder="1" applyAlignment="1">
      <alignment horizontal="center" vertical="center" wrapText="1"/>
    </xf>
    <xf numFmtId="0" fontId="3" fillId="2" borderId="120" xfId="0" applyFont="1" applyFill="1" applyBorder="1" applyAlignment="1">
      <alignment horizontal="center" vertical="center" wrapText="1"/>
    </xf>
    <xf numFmtId="170" fontId="3" fillId="2" borderId="57" xfId="0" applyNumberFormat="1" applyFont="1" applyFill="1" applyBorder="1" applyAlignment="1">
      <alignment horizontal="center" vertical="center" wrapText="1"/>
    </xf>
    <xf numFmtId="170" fontId="3" fillId="2" borderId="127" xfId="0" applyNumberFormat="1" applyFont="1" applyFill="1" applyBorder="1" applyAlignment="1">
      <alignment horizontal="center" vertical="center" wrapText="1"/>
    </xf>
    <xf numFmtId="170" fontId="3" fillId="2" borderId="118" xfId="0" applyNumberFormat="1" applyFont="1" applyFill="1" applyBorder="1" applyAlignment="1">
      <alignment horizontal="center" vertical="center" wrapText="1"/>
    </xf>
    <xf numFmtId="170" fontId="3" fillId="2" borderId="122" xfId="0" applyNumberFormat="1" applyFont="1" applyFill="1" applyBorder="1" applyAlignment="1">
      <alignment horizontal="center" vertical="center" wrapText="1"/>
    </xf>
    <xf numFmtId="0" fontId="0" fillId="0" borderId="3" xfId="0" applyBorder="1" applyAlignment="1">
      <alignment wrapText="1"/>
    </xf>
    <xf numFmtId="0" fontId="15" fillId="0" borderId="0" xfId="0" applyFont="1" applyAlignment="1">
      <alignment horizontal="center"/>
    </xf>
    <xf numFmtId="0" fontId="3" fillId="2" borderId="118" xfId="0" applyFont="1" applyFill="1" applyBorder="1" applyAlignment="1">
      <alignment horizontal="center" vertical="center" wrapText="1"/>
    </xf>
    <xf numFmtId="0" fontId="3" fillId="2" borderId="132" xfId="0" applyFont="1" applyFill="1" applyBorder="1" applyAlignment="1">
      <alignment horizontal="center" vertical="center" wrapText="1"/>
    </xf>
    <xf numFmtId="0" fontId="3" fillId="59" borderId="118" xfId="0" applyFont="1" applyFill="1" applyBorder="1" applyAlignment="1">
      <alignment horizontal="center" vertical="center" wrapText="1"/>
    </xf>
    <xf numFmtId="0" fontId="3" fillId="59" borderId="136" xfId="0" applyFont="1" applyFill="1" applyBorder="1" applyAlignment="1">
      <alignment horizontal="center" vertical="center" wrapText="1"/>
    </xf>
    <xf numFmtId="0" fontId="3" fillId="59" borderId="132" xfId="0" applyFont="1" applyFill="1" applyBorder="1" applyAlignment="1">
      <alignment horizontal="center" vertical="center" wrapText="1"/>
    </xf>
    <xf numFmtId="170" fontId="3" fillId="59" borderId="57" xfId="0" applyNumberFormat="1" applyFont="1" applyFill="1" applyBorder="1" applyAlignment="1">
      <alignment horizontal="center" vertical="center" wrapText="1"/>
    </xf>
    <xf numFmtId="170" fontId="3" fillId="59" borderId="127" xfId="0" applyNumberFormat="1" applyFont="1" applyFill="1" applyBorder="1" applyAlignment="1">
      <alignment horizontal="center" vertical="center" wrapText="1"/>
    </xf>
    <xf numFmtId="170" fontId="3" fillId="59" borderId="118" xfId="0" applyNumberFormat="1" applyFont="1" applyFill="1" applyBorder="1" applyAlignment="1">
      <alignment horizontal="center" vertical="center" wrapText="1"/>
    </xf>
    <xf numFmtId="170" fontId="3" fillId="59" borderId="122" xfId="0" applyNumberFormat="1" applyFont="1" applyFill="1" applyBorder="1" applyAlignment="1">
      <alignment horizontal="center" vertical="center" wrapText="1"/>
    </xf>
    <xf numFmtId="10" fontId="15" fillId="0" borderId="57" xfId="0" applyNumberFormat="1" applyFont="1" applyBorder="1" applyAlignment="1">
      <alignment horizontal="center" wrapText="1"/>
    </xf>
    <xf numFmtId="0" fontId="3" fillId="3" borderId="118" xfId="0" applyFont="1" applyFill="1" applyBorder="1" applyAlignment="1">
      <alignment horizontal="center" vertical="center" wrapText="1"/>
    </xf>
    <xf numFmtId="0" fontId="3" fillId="3" borderId="136" xfId="0" applyFont="1" applyFill="1" applyBorder="1" applyAlignment="1">
      <alignment horizontal="center" vertical="center" wrapText="1"/>
    </xf>
    <xf numFmtId="0" fontId="3" fillId="3" borderId="132" xfId="0" applyFont="1" applyFill="1" applyBorder="1" applyAlignment="1">
      <alignment horizontal="center" vertical="center" wrapText="1"/>
    </xf>
    <xf numFmtId="170" fontId="3" fillId="3" borderId="57" xfId="0" applyNumberFormat="1" applyFont="1" applyFill="1" applyBorder="1" applyAlignment="1">
      <alignment horizontal="center" vertical="center" wrapText="1"/>
    </xf>
    <xf numFmtId="170" fontId="3" fillId="3" borderId="122" xfId="0" applyNumberFormat="1" applyFont="1" applyFill="1" applyBorder="1" applyAlignment="1">
      <alignment horizontal="center" vertical="center" wrapText="1"/>
    </xf>
    <xf numFmtId="0" fontId="3" fillId="3" borderId="137" xfId="0" applyFont="1" applyFill="1" applyBorder="1" applyAlignment="1">
      <alignment horizontal="center" vertical="center" wrapText="1"/>
    </xf>
    <xf numFmtId="0" fontId="3" fillId="3" borderId="57" xfId="0" applyFont="1" applyFill="1" applyBorder="1" applyAlignment="1">
      <alignment horizontal="center" vertical="center" wrapText="1"/>
    </xf>
    <xf numFmtId="3" fontId="38" fillId="0" borderId="57" xfId="0" applyNumberFormat="1" applyFont="1" applyBorder="1" applyAlignment="1">
      <alignment horizontal="center"/>
    </xf>
    <xf numFmtId="0" fontId="16" fillId="3" borderId="118" xfId="0" applyFont="1" applyFill="1" applyBorder="1" applyAlignment="1">
      <alignment horizontal="center" vertical="center" wrapText="1"/>
    </xf>
    <xf numFmtId="0" fontId="16" fillId="3" borderId="136" xfId="0" applyFont="1" applyFill="1" applyBorder="1" applyAlignment="1">
      <alignment horizontal="center" vertical="center" wrapText="1"/>
    </xf>
    <xf numFmtId="0" fontId="3" fillId="3" borderId="120" xfId="0" applyFont="1" applyFill="1" applyBorder="1" applyAlignment="1">
      <alignment horizontal="center" vertical="center" wrapText="1"/>
    </xf>
    <xf numFmtId="0" fontId="16" fillId="3" borderId="57" xfId="0" applyFont="1" applyFill="1" applyBorder="1" applyAlignment="1">
      <alignment horizontal="center" vertical="center" wrapText="1"/>
    </xf>
    <xf numFmtId="0" fontId="3" fillId="62" borderId="138" xfId="0" applyFont="1" applyFill="1" applyBorder="1" applyAlignment="1">
      <alignment horizontal="center" vertical="center" wrapText="1"/>
    </xf>
    <xf numFmtId="0" fontId="3" fillId="62" borderId="57" xfId="0" applyFont="1" applyFill="1" applyBorder="1" applyAlignment="1">
      <alignment horizontal="center" vertical="center" wrapText="1"/>
    </xf>
    <xf numFmtId="170" fontId="3" fillId="62" borderId="57" xfId="0" applyNumberFormat="1" applyFont="1" applyFill="1" applyBorder="1" applyAlignment="1">
      <alignment horizontal="center" vertical="center" wrapText="1"/>
    </xf>
    <xf numFmtId="170" fontId="3" fillId="62" borderId="123" xfId="0" applyNumberFormat="1" applyFont="1" applyFill="1" applyBorder="1" applyAlignment="1">
      <alignment horizontal="center" vertical="center" wrapText="1"/>
    </xf>
    <xf numFmtId="170" fontId="3" fillId="62" borderId="118" xfId="0" applyNumberFormat="1" applyFont="1" applyFill="1" applyBorder="1" applyAlignment="1">
      <alignment horizontal="center" vertical="center" wrapText="1"/>
    </xf>
    <xf numFmtId="170" fontId="3" fillId="62" borderId="119" xfId="0" applyNumberFormat="1" applyFont="1" applyFill="1" applyBorder="1" applyAlignment="1">
      <alignment horizontal="center" vertical="center" wrapText="1"/>
    </xf>
    <xf numFmtId="0" fontId="16" fillId="62" borderId="139" xfId="0" applyFont="1" applyFill="1" applyBorder="1" applyAlignment="1">
      <alignment horizontal="left" vertical="center" wrapText="1"/>
    </xf>
    <xf numFmtId="170" fontId="3" fillId="62" borderId="120" xfId="0" applyNumberFormat="1" applyFont="1" applyFill="1" applyBorder="1" applyAlignment="1">
      <alignment horizontal="center" vertical="center" wrapText="1"/>
    </xf>
    <xf numFmtId="0" fontId="3" fillId="62" borderId="136" xfId="0" applyFont="1" applyFill="1" applyBorder="1" applyAlignment="1">
      <alignment horizontal="center" vertical="center" wrapText="1"/>
    </xf>
    <xf numFmtId="0" fontId="16" fillId="62" borderId="57" xfId="0" applyFont="1" applyFill="1" applyBorder="1" applyAlignment="1">
      <alignment horizontal="center" vertical="center" wrapText="1"/>
    </xf>
    <xf numFmtId="170" fontId="3" fillId="62" borderId="132" xfId="0" applyNumberFormat="1" applyFont="1" applyFill="1" applyBorder="1" applyAlignment="1">
      <alignment horizontal="center" vertical="center" wrapText="1"/>
    </xf>
    <xf numFmtId="171" fontId="15" fillId="0" borderId="57" xfId="0" applyNumberFormat="1" applyFont="1" applyBorder="1" applyAlignment="1">
      <alignment horizontal="center" wrapText="1"/>
    </xf>
    <xf numFmtId="0" fontId="3" fillId="62" borderId="125" xfId="0" applyFont="1" applyFill="1" applyBorder="1" applyAlignment="1">
      <alignment horizontal="center" vertical="center" wrapText="1"/>
    </xf>
    <xf numFmtId="0" fontId="16" fillId="62" borderId="136" xfId="0" applyFont="1" applyFill="1" applyBorder="1" applyAlignment="1">
      <alignment horizontal="center" vertical="center" wrapText="1"/>
    </xf>
    <xf numFmtId="170" fontId="3" fillId="62" borderId="127" xfId="0" applyNumberFormat="1" applyFont="1" applyFill="1" applyBorder="1" applyAlignment="1">
      <alignment horizontal="center" vertical="center" wrapText="1"/>
    </xf>
    <xf numFmtId="0" fontId="16" fillId="62" borderId="139" xfId="0" applyFont="1" applyFill="1" applyBorder="1" applyAlignment="1">
      <alignment horizontal="center" vertical="center" wrapText="1"/>
    </xf>
    <xf numFmtId="170" fontId="3" fillId="62" borderId="122" xfId="0" applyNumberFormat="1" applyFont="1" applyFill="1" applyBorder="1" applyAlignment="1">
      <alignment horizontal="center" vertical="center" wrapText="1"/>
    </xf>
    <xf numFmtId="0" fontId="3" fillId="62" borderId="139" xfId="0" applyFont="1" applyFill="1" applyBorder="1" applyAlignment="1">
      <alignment horizontal="center" vertical="center" wrapText="1"/>
    </xf>
    <xf numFmtId="170" fontId="7" fillId="0" borderId="128" xfId="0" applyNumberFormat="1" applyFont="1" applyBorder="1" applyAlignment="1">
      <alignment vertical="center" wrapText="1"/>
    </xf>
    <xf numFmtId="170" fontId="7" fillId="0" borderId="129" xfId="0" applyNumberFormat="1" applyFont="1" applyBorder="1" applyAlignment="1">
      <alignment vertical="center" wrapText="1"/>
    </xf>
    <xf numFmtId="170" fontId="7" fillId="0" borderId="122" xfId="0" applyNumberFormat="1" applyFont="1" applyBorder="1" applyAlignment="1">
      <alignment vertical="center" wrapText="1"/>
    </xf>
    <xf numFmtId="170" fontId="7" fillId="0" borderId="57" xfId="0" applyNumberFormat="1" applyFont="1" applyBorder="1" applyAlignment="1">
      <alignment horizontal="center" vertical="center" wrapText="1"/>
    </xf>
    <xf numFmtId="170" fontId="15" fillId="0" borderId="75" xfId="0" applyNumberFormat="1" applyFont="1" applyBorder="1" applyAlignment="1">
      <alignment horizontal="center" vertical="center" wrapText="1"/>
    </xf>
    <xf numFmtId="0" fontId="15" fillId="0" borderId="0" xfId="0" applyFont="1" applyAlignment="1">
      <alignment vertical="center" wrapText="1"/>
    </xf>
    <xf numFmtId="0" fontId="0" fillId="0" borderId="0" xfId="0" applyAlignment="1">
      <alignment horizontal="right" wrapText="1"/>
    </xf>
    <xf numFmtId="170" fontId="0" fillId="0" borderId="0" xfId="0" applyNumberFormat="1" applyAlignment="1">
      <alignment horizontal="center" vertical="center" wrapText="1"/>
    </xf>
    <xf numFmtId="170" fontId="41" fillId="0" borderId="0" xfId="0" applyNumberFormat="1" applyFont="1" applyAlignment="1">
      <alignment wrapText="1"/>
    </xf>
    <xf numFmtId="170" fontId="41" fillId="0" borderId="0" xfId="0" applyNumberFormat="1" applyFont="1" applyAlignment="1">
      <alignment horizontal="center" vertical="center" wrapText="1"/>
    </xf>
    <xf numFmtId="0" fontId="41" fillId="0" borderId="0" xfId="0" applyFont="1" applyAlignment="1">
      <alignment wrapText="1"/>
    </xf>
    <xf numFmtId="0" fontId="41" fillId="0" borderId="0" xfId="0" applyFont="1" applyAlignment="1">
      <alignment horizontal="center" vertical="center" wrapText="1"/>
    </xf>
    <xf numFmtId="0" fontId="42" fillId="0" borderId="0" xfId="0" applyFont="1" applyAlignment="1">
      <alignment vertical="center" wrapText="1"/>
    </xf>
    <xf numFmtId="0" fontId="43" fillId="0" borderId="0" xfId="0" applyFont="1" applyAlignment="1">
      <alignment vertical="center" textRotation="90" wrapText="1"/>
    </xf>
    <xf numFmtId="49" fontId="30" fillId="0" borderId="57" xfId="0" applyNumberFormat="1" applyFont="1" applyBorder="1" applyAlignment="1">
      <alignment horizontal="left"/>
    </xf>
    <xf numFmtId="170" fontId="15" fillId="0" borderId="57" xfId="0" applyNumberFormat="1" applyFont="1" applyBorder="1" applyAlignment="1">
      <alignment horizontal="center" vertical="center" wrapText="1"/>
    </xf>
    <xf numFmtId="0" fontId="30" fillId="0" borderId="57" xfId="0" applyFont="1" applyBorder="1" applyAlignment="1">
      <alignment horizontal="left"/>
    </xf>
    <xf numFmtId="49" fontId="30" fillId="0" borderId="0" xfId="0" applyNumberFormat="1" applyFont="1" applyAlignment="1">
      <alignment horizontal="left"/>
    </xf>
    <xf numFmtId="170" fontId="15" fillId="0" borderId="0" xfId="0" applyNumberFormat="1" applyFont="1" applyAlignment="1">
      <alignment horizontal="center" vertical="center" wrapText="1"/>
    </xf>
    <xf numFmtId="0" fontId="15" fillId="0" borderId="57" xfId="0" applyFont="1" applyBorder="1" applyAlignment="1">
      <alignment horizontal="center" vertical="top" wrapText="1"/>
    </xf>
    <xf numFmtId="0" fontId="15" fillId="0" borderId="68" xfId="0" applyFont="1" applyBorder="1" applyAlignment="1">
      <alignment horizontal="center" vertical="top" wrapText="1"/>
    </xf>
    <xf numFmtId="0" fontId="0" fillId="0" borderId="57" xfId="0" applyBorder="1"/>
    <xf numFmtId="170" fontId="10" fillId="0" borderId="57" xfId="0" applyNumberFormat="1" applyFont="1" applyBorder="1" applyAlignment="1">
      <alignment horizontal="center" vertical="center" wrapText="1"/>
    </xf>
    <xf numFmtId="1" fontId="10" fillId="0" borderId="57" xfId="0" applyNumberFormat="1" applyFont="1" applyBorder="1" applyAlignment="1">
      <alignment horizontal="center" vertical="center" wrapText="1"/>
    </xf>
    <xf numFmtId="3" fontId="0" fillId="0" borderId="57" xfId="0" applyNumberFormat="1" applyBorder="1" applyAlignment="1">
      <alignment horizontal="center" wrapText="1"/>
    </xf>
    <xf numFmtId="1" fontId="46" fillId="0" borderId="57" xfId="0" applyNumberFormat="1" applyFont="1" applyBorder="1" applyAlignment="1">
      <alignment horizontal="center" wrapText="1"/>
    </xf>
    <xf numFmtId="1" fontId="0" fillId="0" borderId="0" xfId="0" applyNumberFormat="1" applyAlignment="1">
      <alignment wrapText="1"/>
    </xf>
    <xf numFmtId="169" fontId="11" fillId="0" borderId="0" xfId="0" applyNumberFormat="1" applyFont="1"/>
    <xf numFmtId="0" fontId="0" fillId="0" borderId="57" xfId="0" applyBorder="1" applyAlignment="1">
      <alignment vertical="top" wrapText="1"/>
    </xf>
    <xf numFmtId="3" fontId="47" fillId="0" borderId="57" xfId="0" applyNumberFormat="1" applyFont="1" applyBorder="1" applyAlignment="1">
      <alignment horizontal="center" wrapText="1"/>
    </xf>
    <xf numFmtId="0" fontId="11" fillId="0" borderId="0" xfId="0" applyFont="1" applyAlignment="1">
      <alignment horizontal="center"/>
    </xf>
    <xf numFmtId="170" fontId="10" fillId="0" borderId="0" xfId="0" applyNumberFormat="1" applyFont="1" applyAlignment="1">
      <alignment horizontal="center" vertical="center" wrapText="1"/>
    </xf>
    <xf numFmtId="0" fontId="3" fillId="0" borderId="120" xfId="0" applyFont="1" applyBorder="1" applyAlignment="1">
      <alignment horizontal="center" vertical="center" wrapText="1"/>
    </xf>
    <xf numFmtId="3" fontId="10" fillId="0" borderId="57" xfId="0" applyNumberFormat="1" applyFont="1" applyBorder="1" applyAlignment="1">
      <alignment horizontal="center" vertical="center" wrapText="1"/>
    </xf>
    <xf numFmtId="3" fontId="38" fillId="0" borderId="57" xfId="0" applyNumberFormat="1" applyFont="1" applyBorder="1" applyAlignment="1">
      <alignment horizontal="center" wrapText="1"/>
    </xf>
    <xf numFmtId="1" fontId="48" fillId="0" borderId="57" xfId="0" applyNumberFormat="1" applyFont="1" applyBorder="1" applyAlignment="1">
      <alignment horizontal="center" wrapText="1"/>
    </xf>
    <xf numFmtId="0" fontId="16" fillId="0" borderId="132" xfId="0" applyFont="1" applyBorder="1" applyAlignment="1">
      <alignment horizontal="left" vertical="center" wrapText="1"/>
    </xf>
    <xf numFmtId="0" fontId="3" fillId="0" borderId="122" xfId="0" applyFont="1" applyBorder="1" applyAlignment="1">
      <alignment horizontal="center" vertical="center" wrapText="1"/>
    </xf>
    <xf numFmtId="172" fontId="10" fillId="0" borderId="57" xfId="0" applyNumberFormat="1" applyFont="1" applyBorder="1" applyAlignment="1">
      <alignment horizontal="center" vertical="center" wrapText="1"/>
    </xf>
    <xf numFmtId="0" fontId="16" fillId="0" borderId="122" xfId="0" applyFont="1" applyBorder="1" applyAlignment="1">
      <alignment horizontal="center" vertical="center" wrapText="1"/>
    </xf>
    <xf numFmtId="0" fontId="16" fillId="0" borderId="132" xfId="0" applyFont="1" applyBorder="1" applyAlignment="1">
      <alignment horizontal="center" vertical="center" wrapText="1"/>
    </xf>
    <xf numFmtId="3" fontId="49" fillId="0" borderId="57" xfId="0" applyNumberFormat="1" applyFont="1" applyBorder="1" applyAlignment="1">
      <alignment horizontal="center" wrapText="1"/>
    </xf>
    <xf numFmtId="1" fontId="50" fillId="0" borderId="57" xfId="0" applyNumberFormat="1" applyFont="1" applyBorder="1" applyAlignment="1">
      <alignment horizontal="center" wrapText="1"/>
    </xf>
    <xf numFmtId="0" fontId="3" fillId="0" borderId="132" xfId="0" applyFont="1" applyBorder="1" applyAlignment="1">
      <alignment horizontal="center" vertical="center" wrapText="1"/>
    </xf>
    <xf numFmtId="1" fontId="15" fillId="0" borderId="57" xfId="0" applyNumberFormat="1" applyFont="1" applyBorder="1" applyAlignment="1">
      <alignment horizontal="center" wrapText="1"/>
    </xf>
    <xf numFmtId="170" fontId="15" fillId="0" borderId="57" xfId="0" applyNumberFormat="1" applyFont="1" applyBorder="1" applyAlignment="1">
      <alignment horizontal="center" wrapText="1"/>
    </xf>
    <xf numFmtId="1" fontId="15" fillId="0" borderId="57" xfId="0" applyNumberFormat="1" applyFont="1" applyBorder="1" applyAlignment="1">
      <alignment horizontal="center" vertical="center" wrapText="1"/>
    </xf>
    <xf numFmtId="170" fontId="48" fillId="0" borderId="57" xfId="0" applyNumberFormat="1" applyFont="1" applyBorder="1" applyAlignment="1">
      <alignment wrapText="1"/>
    </xf>
    <xf numFmtId="9" fontId="38" fillId="0" borderId="57" xfId="0" applyNumberFormat="1" applyFont="1" applyBorder="1" applyAlignment="1">
      <alignment horizontal="center" wrapText="1"/>
    </xf>
    <xf numFmtId="170" fontId="10" fillId="0" borderId="0" xfId="0" applyNumberFormat="1" applyFont="1" applyAlignment="1">
      <alignment wrapText="1"/>
    </xf>
    <xf numFmtId="173" fontId="0" fillId="0" borderId="0" xfId="0" applyNumberFormat="1" applyAlignment="1">
      <alignment wrapText="1"/>
    </xf>
    <xf numFmtId="0" fontId="15" fillId="0" borderId="0" xfId="0" applyFont="1"/>
    <xf numFmtId="0" fontId="11" fillId="0" borderId="0" xfId="0" applyFont="1"/>
    <xf numFmtId="0" fontId="15" fillId="64" borderId="65" xfId="0" applyFont="1" applyFill="1" applyBorder="1" applyAlignment="1">
      <alignment horizontal="center" wrapText="1"/>
    </xf>
    <xf numFmtId="0" fontId="15" fillId="64" borderId="52" xfId="0" applyFont="1" applyFill="1" applyBorder="1" applyAlignment="1">
      <alignment horizontal="center" wrapText="1"/>
    </xf>
    <xf numFmtId="0" fontId="10" fillId="0" borderId="0" xfId="0" applyFont="1" applyAlignment="1">
      <alignment wrapText="1"/>
    </xf>
    <xf numFmtId="0" fontId="10" fillId="0" borderId="72" xfId="0" applyFont="1" applyBorder="1" applyAlignment="1">
      <alignment wrapText="1"/>
    </xf>
    <xf numFmtId="170" fontId="10" fillId="0" borderId="71" xfId="0" applyNumberFormat="1" applyFont="1" applyBorder="1" applyAlignment="1">
      <alignment horizontal="center" vertical="center" wrapText="1"/>
    </xf>
    <xf numFmtId="3" fontId="0" fillId="0" borderId="0" xfId="0" applyNumberFormat="1" applyAlignment="1">
      <alignment wrapText="1"/>
    </xf>
    <xf numFmtId="0" fontId="10" fillId="0" borderId="69" xfId="0" applyFont="1" applyBorder="1" applyAlignment="1">
      <alignment wrapText="1"/>
    </xf>
    <xf numFmtId="170" fontId="10" fillId="0" borderId="67" xfId="0" applyNumberFormat="1" applyFont="1" applyBorder="1" applyAlignment="1">
      <alignment horizontal="center" vertical="center" wrapText="1"/>
    </xf>
    <xf numFmtId="170" fontId="15" fillId="64" borderId="52" xfId="0" applyNumberFormat="1" applyFont="1" applyFill="1" applyBorder="1" applyAlignment="1">
      <alignment horizontal="center" vertical="center" wrapText="1"/>
    </xf>
    <xf numFmtId="0" fontId="3" fillId="0" borderId="0" xfId="0" applyFont="1" applyAlignment="1">
      <alignment wrapText="1"/>
    </xf>
    <xf numFmtId="10" fontId="10" fillId="0" borderId="0" xfId="5" applyNumberFormat="1" applyFont="1" applyAlignment="1"/>
    <xf numFmtId="0" fontId="3" fillId="22" borderId="140" xfId="6" applyFont="1" applyFill="1" applyBorder="1" applyAlignment="1">
      <alignment horizontal="left" vertical="center" wrapText="1"/>
    </xf>
    <xf numFmtId="166" fontId="3" fillId="22" borderId="96" xfId="6" applyNumberFormat="1" applyFont="1" applyFill="1" applyBorder="1" applyAlignment="1">
      <alignment horizontal="right" vertical="center"/>
    </xf>
    <xf numFmtId="166" fontId="3" fillId="22" borderId="96" xfId="6" applyNumberFormat="1" applyFont="1" applyFill="1" applyBorder="1" applyAlignment="1">
      <alignment horizontal="center" vertical="center"/>
    </xf>
    <xf numFmtId="10" fontId="3" fillId="22" borderId="96" xfId="7" applyNumberFormat="1" applyFont="1" applyFill="1" applyBorder="1" applyAlignment="1">
      <alignment horizontal="right" vertical="center"/>
    </xf>
    <xf numFmtId="0" fontId="3" fillId="22" borderId="132" xfId="6" applyFont="1" applyFill="1" applyBorder="1" applyAlignment="1">
      <alignment horizontal="left" vertical="center" wrapText="1"/>
    </xf>
    <xf numFmtId="0" fontId="16" fillId="22" borderId="132" xfId="6" applyFont="1" applyFill="1" applyBorder="1" applyAlignment="1">
      <alignment horizontal="left" vertical="center" wrapText="1"/>
    </xf>
    <xf numFmtId="0" fontId="16" fillId="22" borderId="132" xfId="6" quotePrefix="1" applyFont="1" applyFill="1" applyBorder="1" applyAlignment="1">
      <alignment horizontal="left" vertical="center" wrapText="1"/>
    </xf>
    <xf numFmtId="0" fontId="16" fillId="22" borderId="141" xfId="6" quotePrefix="1" applyFont="1" applyFill="1" applyBorder="1" applyAlignment="1">
      <alignment horizontal="left" vertical="center" wrapText="1"/>
    </xf>
    <xf numFmtId="166" fontId="3" fillId="22" borderId="111" xfId="6" applyNumberFormat="1" applyFont="1" applyFill="1" applyBorder="1" applyAlignment="1">
      <alignment horizontal="right" vertical="center"/>
    </xf>
    <xf numFmtId="166" fontId="3" fillId="22" borderId="111" xfId="6" applyNumberFormat="1" applyFont="1" applyFill="1" applyBorder="1" applyAlignment="1">
      <alignment horizontal="center" vertical="center"/>
    </xf>
    <xf numFmtId="10" fontId="3" fillId="22" borderId="111" xfId="7" applyNumberFormat="1" applyFont="1" applyFill="1" applyBorder="1" applyAlignment="1">
      <alignment horizontal="right" vertical="center"/>
    </xf>
    <xf numFmtId="0" fontId="3" fillId="2" borderId="37" xfId="6" applyFont="1" applyFill="1" applyBorder="1" applyAlignment="1">
      <alignment horizontal="left" vertical="center" wrapText="1"/>
    </xf>
    <xf numFmtId="166" fontId="3" fillId="2" borderId="37" xfId="6" applyNumberFormat="1" applyFont="1" applyFill="1" applyBorder="1" applyAlignment="1">
      <alignment horizontal="right" vertical="center"/>
    </xf>
    <xf numFmtId="166" fontId="3" fillId="2" borderId="41" xfId="6" applyNumberFormat="1" applyFont="1" applyFill="1" applyBorder="1" applyAlignment="1">
      <alignment horizontal="center" vertical="center"/>
    </xf>
    <xf numFmtId="166" fontId="3" fillId="2" borderId="41" xfId="6" applyNumberFormat="1" applyFont="1" applyFill="1" applyBorder="1" applyAlignment="1">
      <alignment horizontal="right" vertical="center"/>
    </xf>
    <xf numFmtId="10" fontId="3" fillId="2" borderId="41" xfId="7" applyNumberFormat="1" applyFont="1" applyFill="1" applyBorder="1" applyAlignment="1">
      <alignment horizontal="right" vertical="center"/>
    </xf>
    <xf numFmtId="0" fontId="7" fillId="26" borderId="40" xfId="6" applyFont="1" applyFill="1" applyBorder="1" applyAlignment="1">
      <alignment horizontal="center" vertical="center" wrapText="1"/>
    </xf>
    <xf numFmtId="166" fontId="16" fillId="65" borderId="21" xfId="8" applyNumberFormat="1" applyFont="1" applyFill="1" applyBorder="1" applyAlignment="1">
      <alignment horizontal="right" vertical="center"/>
    </xf>
    <xf numFmtId="10" fontId="16" fillId="20" borderId="110" xfId="7" applyNumberFormat="1" applyFont="1" applyFill="1" applyBorder="1" applyAlignment="1">
      <alignment horizontal="right" vertical="center"/>
    </xf>
    <xf numFmtId="10" fontId="16" fillId="20" borderId="38" xfId="7" applyNumberFormat="1" applyFont="1" applyFill="1" applyBorder="1" applyAlignment="1">
      <alignment horizontal="right" vertical="center"/>
    </xf>
    <xf numFmtId="10" fontId="16" fillId="20" borderId="40" xfId="7" applyNumberFormat="1" applyFont="1" applyFill="1" applyBorder="1" applyAlignment="1">
      <alignment horizontal="right" vertical="center"/>
    </xf>
    <xf numFmtId="0" fontId="3" fillId="27" borderId="41" xfId="6" applyFont="1" applyFill="1" applyBorder="1" applyAlignment="1">
      <alignment vertical="center" wrapText="1"/>
    </xf>
    <xf numFmtId="0" fontId="3" fillId="27" borderId="41" xfId="6" quotePrefix="1" applyFont="1" applyFill="1" applyBorder="1" applyAlignment="1">
      <alignment vertical="center" wrapText="1"/>
    </xf>
    <xf numFmtId="166" fontId="16" fillId="27" borderId="21" xfId="6" applyNumberFormat="1" applyFont="1" applyFill="1" applyBorder="1" applyAlignment="1">
      <alignment horizontal="right" vertical="center"/>
    </xf>
    <xf numFmtId="166" fontId="16" fillId="50" borderId="30" xfId="6" applyNumberFormat="1" applyFont="1" applyFill="1" applyBorder="1" applyAlignment="1">
      <alignment horizontal="right" vertical="center"/>
    </xf>
    <xf numFmtId="0" fontId="3" fillId="27" borderId="31" xfId="6" quotePrefix="1" applyFont="1" applyFill="1" applyBorder="1" applyAlignment="1">
      <alignment vertical="center" wrapText="1"/>
    </xf>
    <xf numFmtId="174" fontId="18" fillId="18" borderId="25" xfId="6" applyNumberFormat="1" applyFont="1" applyFill="1" applyBorder="1" applyAlignment="1">
      <alignment horizontal="right"/>
    </xf>
    <xf numFmtId="174" fontId="18" fillId="18" borderId="48" xfId="6" applyNumberFormat="1" applyFont="1" applyFill="1" applyBorder="1"/>
    <xf numFmtId="174" fontId="18" fillId="18" borderId="49" xfId="6" applyNumberFormat="1" applyFont="1" applyFill="1" applyBorder="1"/>
    <xf numFmtId="10" fontId="10" fillId="19" borderId="0" xfId="5" applyNumberFormat="1" applyFont="1" applyFill="1" applyBorder="1"/>
    <xf numFmtId="0" fontId="10" fillId="0" borderId="0" xfId="6" applyAlignment="1">
      <alignment horizontal="right" vertical="center"/>
    </xf>
    <xf numFmtId="3" fontId="51" fillId="0" borderId="0" xfId="14" applyNumberFormat="1" applyFont="1"/>
    <xf numFmtId="10" fontId="10" fillId="0" borderId="0" xfId="15" applyNumberFormat="1" applyFont="1" applyAlignment="1"/>
    <xf numFmtId="0" fontId="1" fillId="0" borderId="57" xfId="14" applyBorder="1"/>
    <xf numFmtId="166" fontId="1" fillId="0" borderId="57" xfId="14" applyNumberFormat="1" applyBorder="1"/>
    <xf numFmtId="0" fontId="15" fillId="0" borderId="0" xfId="6" applyFont="1"/>
    <xf numFmtId="166" fontId="15" fillId="0" borderId="0" xfId="6" applyNumberFormat="1" applyFont="1"/>
    <xf numFmtId="0" fontId="11" fillId="66" borderId="18" xfId="3" applyFont="1" applyFill="1" applyBorder="1" applyAlignment="1">
      <alignment horizontal="center" vertical="center" wrapText="1"/>
    </xf>
    <xf numFmtId="0" fontId="3" fillId="0" borderId="6" xfId="3" applyBorder="1" applyAlignment="1">
      <alignment vertical="center"/>
    </xf>
    <xf numFmtId="0" fontId="3" fillId="0" borderId="6" xfId="3" applyBorder="1" applyAlignment="1">
      <alignment vertical="center" wrapText="1"/>
    </xf>
    <xf numFmtId="166" fontId="3" fillId="0" borderId="6" xfId="3" applyNumberFormat="1" applyBorder="1" applyAlignment="1">
      <alignment horizontal="right" vertical="center"/>
    </xf>
    <xf numFmtId="0" fontId="3" fillId="0" borderId="7" xfId="3" applyBorder="1" applyAlignment="1">
      <alignment vertical="center" wrapText="1"/>
    </xf>
    <xf numFmtId="166" fontId="3" fillId="0" borderId="7" xfId="3" applyNumberFormat="1" applyBorder="1" applyAlignment="1">
      <alignment horizontal="right" vertical="center"/>
    </xf>
    <xf numFmtId="0" fontId="3" fillId="0" borderId="12" xfId="3" applyBorder="1" applyAlignment="1">
      <alignment horizontal="left" vertical="center" wrapText="1"/>
    </xf>
    <xf numFmtId="0" fontId="3" fillId="0" borderId="10" xfId="3" applyBorder="1" applyAlignment="1">
      <alignment horizontal="left" vertical="center" wrapText="1"/>
    </xf>
    <xf numFmtId="0" fontId="3" fillId="0" borderId="15" xfId="3" applyBorder="1" applyAlignment="1">
      <alignment horizontal="left" vertical="center" wrapText="1"/>
    </xf>
    <xf numFmtId="0" fontId="3" fillId="0" borderId="7" xfId="3" applyBorder="1" applyAlignment="1">
      <alignment horizontal="left" vertical="center" wrapText="1"/>
    </xf>
    <xf numFmtId="0" fontId="3" fillId="0" borderId="8" xfId="3" applyBorder="1" applyAlignment="1">
      <alignment horizontal="left" vertical="center" wrapText="1"/>
    </xf>
    <xf numFmtId="0" fontId="3" fillId="0" borderId="8" xfId="3" applyBorder="1" applyAlignment="1">
      <alignment vertical="center" wrapText="1"/>
    </xf>
    <xf numFmtId="166" fontId="3" fillId="0" borderId="8" xfId="3" applyNumberFormat="1" applyBorder="1" applyAlignment="1">
      <alignment horizontal="right" vertical="center"/>
    </xf>
    <xf numFmtId="166" fontId="16" fillId="67" borderId="37" xfId="6" applyNumberFormat="1" applyFont="1" applyFill="1" applyBorder="1" applyAlignment="1">
      <alignment horizontal="right" vertical="center"/>
    </xf>
    <xf numFmtId="166" fontId="16" fillId="67" borderId="31" xfId="6" applyNumberFormat="1" applyFont="1" applyFill="1" applyBorder="1" applyAlignment="1">
      <alignment horizontal="right" vertical="center"/>
    </xf>
    <xf numFmtId="166" fontId="16" fillId="67" borderId="32" xfId="6" applyNumberFormat="1" applyFont="1" applyFill="1" applyBorder="1" applyAlignment="1">
      <alignment horizontal="right" vertical="center"/>
    </xf>
    <xf numFmtId="10" fontId="16" fillId="20" borderId="144" xfId="7" applyNumberFormat="1" applyFont="1" applyFill="1" applyBorder="1" applyAlignment="1">
      <alignment horizontal="right" vertical="center"/>
    </xf>
    <xf numFmtId="0" fontId="7" fillId="2" borderId="38" xfId="6" applyFont="1" applyFill="1" applyBorder="1" applyAlignment="1">
      <alignment horizontal="center" vertical="center" wrapText="1"/>
    </xf>
    <xf numFmtId="0" fontId="7" fillId="22" borderId="6" xfId="6" applyFont="1" applyFill="1" applyBorder="1" applyAlignment="1">
      <alignment horizontal="center" vertical="center" wrapText="1"/>
    </xf>
    <xf numFmtId="0" fontId="7" fillId="22" borderId="7" xfId="6" applyFont="1" applyFill="1" applyBorder="1" applyAlignment="1">
      <alignment horizontal="center" vertical="center" wrapText="1"/>
    </xf>
    <xf numFmtId="0" fontId="27" fillId="22" borderId="146" xfId="6" quotePrefix="1" applyFont="1" applyFill="1" applyBorder="1" applyAlignment="1">
      <alignment horizontal="center" vertical="center" wrapText="1"/>
    </xf>
    <xf numFmtId="0" fontId="27" fillId="22" borderId="147" xfId="6" quotePrefix="1" applyFont="1" applyFill="1" applyBorder="1" applyAlignment="1">
      <alignment horizontal="center" vertical="center" wrapText="1"/>
    </xf>
    <xf numFmtId="10" fontId="3" fillId="22" borderId="98" xfId="7" applyNumberFormat="1" applyFont="1" applyFill="1" applyBorder="1" applyAlignment="1">
      <alignment horizontal="right" vertical="center"/>
    </xf>
    <xf numFmtId="10" fontId="3" fillId="22" borderId="31" xfId="7" applyNumberFormat="1" applyFont="1" applyFill="1" applyBorder="1" applyAlignment="1">
      <alignment horizontal="right" vertical="center"/>
    </xf>
    <xf numFmtId="166" fontId="3" fillId="22" borderId="42" xfId="6" applyNumberFormat="1" applyFont="1" applyFill="1" applyBorder="1" applyAlignment="1">
      <alignment horizontal="right" vertical="center"/>
    </xf>
    <xf numFmtId="166" fontId="3" fillId="22" borderId="42" xfId="6" applyNumberFormat="1" applyFont="1" applyFill="1" applyBorder="1" applyAlignment="1">
      <alignment horizontal="center" vertical="center"/>
    </xf>
    <xf numFmtId="166" fontId="3" fillId="22" borderId="44" xfId="6" applyNumberFormat="1" applyFont="1" applyFill="1" applyBorder="1" applyAlignment="1">
      <alignment horizontal="right" vertical="center"/>
    </xf>
    <xf numFmtId="166" fontId="3" fillId="22" borderId="44" xfId="6" applyNumberFormat="1" applyFont="1" applyFill="1" applyBorder="1" applyAlignment="1">
      <alignment horizontal="center" vertical="center"/>
    </xf>
    <xf numFmtId="10" fontId="3" fillId="22" borderId="43" xfId="7" applyNumberFormat="1" applyFont="1" applyFill="1" applyBorder="1" applyAlignment="1">
      <alignment horizontal="right" vertical="center"/>
    </xf>
    <xf numFmtId="166" fontId="3" fillId="22" borderId="104" xfId="6" applyNumberFormat="1" applyFont="1" applyFill="1" applyBorder="1" applyAlignment="1">
      <alignment horizontal="right" vertical="center"/>
    </xf>
    <xf numFmtId="166" fontId="3" fillId="22" borderId="104" xfId="6" applyNumberFormat="1" applyFont="1" applyFill="1" applyBorder="1" applyAlignment="1">
      <alignment horizontal="center" vertical="center"/>
    </xf>
    <xf numFmtId="10" fontId="3" fillId="22" borderId="106" xfId="7" applyNumberFormat="1" applyFont="1" applyFill="1" applyBorder="1" applyAlignment="1">
      <alignment horizontal="right" vertical="center"/>
    </xf>
    <xf numFmtId="166" fontId="16" fillId="27" borderId="96" xfId="6" applyNumberFormat="1" applyFont="1" applyFill="1" applyBorder="1" applyAlignment="1">
      <alignment horizontal="right" vertical="center"/>
    </xf>
    <xf numFmtId="10" fontId="16" fillId="27" borderId="96" xfId="7" applyNumberFormat="1" applyFont="1" applyFill="1" applyBorder="1" applyAlignment="1">
      <alignment horizontal="right" vertical="center"/>
    </xf>
    <xf numFmtId="166" fontId="16" fillId="27" borderId="44" xfId="6" applyNumberFormat="1" applyFont="1" applyFill="1" applyBorder="1" applyAlignment="1">
      <alignment horizontal="right" vertical="center"/>
    </xf>
    <xf numFmtId="10" fontId="16" fillId="27" borderId="44" xfId="7" applyNumberFormat="1" applyFont="1" applyFill="1" applyBorder="1" applyAlignment="1">
      <alignment horizontal="right" vertical="center"/>
    </xf>
    <xf numFmtId="166" fontId="16" fillId="27" borderId="40" xfId="6" applyNumberFormat="1" applyFont="1" applyFill="1" applyBorder="1" applyAlignment="1">
      <alignment horizontal="right" vertical="center"/>
    </xf>
    <xf numFmtId="10" fontId="16" fillId="27" borderId="40" xfId="7" applyNumberFormat="1" applyFont="1" applyFill="1" applyBorder="1" applyAlignment="1">
      <alignment horizontal="right" vertical="center"/>
    </xf>
    <xf numFmtId="166" fontId="16" fillId="27" borderId="104" xfId="6" applyNumberFormat="1" applyFont="1" applyFill="1" applyBorder="1" applyAlignment="1">
      <alignment horizontal="right" vertical="center"/>
    </xf>
    <xf numFmtId="10" fontId="16" fillId="27" borderId="104" xfId="7" applyNumberFormat="1" applyFont="1" applyFill="1" applyBorder="1" applyAlignment="1">
      <alignment horizontal="right" vertical="center"/>
    </xf>
    <xf numFmtId="166" fontId="3" fillId="2" borderId="96" xfId="6" applyNumberFormat="1" applyFont="1" applyFill="1" applyBorder="1" applyAlignment="1">
      <alignment vertical="center"/>
    </xf>
    <xf numFmtId="10" fontId="3" fillId="2" borderId="96" xfId="7" applyNumberFormat="1" applyFont="1" applyFill="1" applyBorder="1" applyAlignment="1">
      <alignment horizontal="right" vertical="center"/>
    </xf>
    <xf numFmtId="166" fontId="3" fillId="2" borderId="41" xfId="6" applyNumberFormat="1" applyFont="1" applyFill="1" applyBorder="1" applyAlignment="1">
      <alignment vertical="center"/>
    </xf>
    <xf numFmtId="166" fontId="3" fillId="2" borderId="44" xfId="6" applyNumberFormat="1" applyFont="1" applyFill="1" applyBorder="1" applyAlignment="1">
      <alignment vertical="center"/>
    </xf>
    <xf numFmtId="10" fontId="3" fillId="2" borderId="44" xfId="7" applyNumberFormat="1" applyFont="1" applyFill="1" applyBorder="1" applyAlignment="1">
      <alignment horizontal="right" vertical="center"/>
    </xf>
    <xf numFmtId="166" fontId="3" fillId="2" borderId="38" xfId="6" applyNumberFormat="1" applyFont="1" applyFill="1" applyBorder="1" applyAlignment="1">
      <alignment vertical="center"/>
    </xf>
    <xf numFmtId="174" fontId="10" fillId="0" borderId="0" xfId="6" applyNumberFormat="1"/>
    <xf numFmtId="0" fontId="7" fillId="22" borderId="15" xfId="6" applyFont="1" applyFill="1" applyBorder="1" applyAlignment="1">
      <alignment horizontal="center" vertical="center" wrapText="1"/>
    </xf>
    <xf numFmtId="0" fontId="7" fillId="22" borderId="10" xfId="6" applyFont="1" applyFill="1" applyBorder="1" applyAlignment="1">
      <alignment horizontal="center" vertical="center" wrapText="1"/>
    </xf>
    <xf numFmtId="0" fontId="7" fillId="26" borderId="6" xfId="6" applyFont="1" applyFill="1" applyBorder="1" applyAlignment="1">
      <alignment horizontal="center" vertical="center" wrapText="1"/>
    </xf>
    <xf numFmtId="0" fontId="7" fillId="26" borderId="7" xfId="6" applyFont="1" applyFill="1" applyBorder="1" applyAlignment="1">
      <alignment horizontal="center" vertical="center" wrapText="1"/>
    </xf>
    <xf numFmtId="0" fontId="7" fillId="26" borderId="15" xfId="6" applyFont="1" applyFill="1" applyBorder="1" applyAlignment="1">
      <alignment horizontal="center" vertical="center" wrapText="1"/>
    </xf>
    <xf numFmtId="0" fontId="7" fillId="3" borderId="6" xfId="6" applyFont="1" applyFill="1" applyBorder="1" applyAlignment="1">
      <alignment horizontal="center" vertical="center" wrapText="1"/>
    </xf>
    <xf numFmtId="0" fontId="7" fillId="3" borderId="7" xfId="6" applyFont="1" applyFill="1" applyBorder="1" applyAlignment="1">
      <alignment horizontal="center" vertical="center" wrapText="1"/>
    </xf>
    <xf numFmtId="0" fontId="7" fillId="3" borderId="11" xfId="6" applyFont="1" applyFill="1" applyBorder="1" applyAlignment="1">
      <alignment horizontal="center" vertical="center" wrapText="1"/>
    </xf>
    <xf numFmtId="0" fontId="7" fillId="27" borderId="6" xfId="6" applyFont="1" applyFill="1" applyBorder="1" applyAlignment="1">
      <alignment horizontal="center" vertical="center" wrapText="1"/>
    </xf>
    <xf numFmtId="0" fontId="7" fillId="27" borderId="7" xfId="6" applyFont="1" applyFill="1" applyBorder="1" applyAlignment="1">
      <alignment horizontal="center" vertical="center" wrapText="1"/>
    </xf>
    <xf numFmtId="0" fontId="7" fillId="2" borderId="6" xfId="6" applyFont="1" applyFill="1" applyBorder="1" applyAlignment="1">
      <alignment horizontal="center" vertical="center" wrapText="1"/>
    </xf>
    <xf numFmtId="0" fontId="7" fillId="2" borderId="7" xfId="6" applyFont="1" applyFill="1" applyBorder="1" applyAlignment="1">
      <alignment horizontal="center" vertical="center" wrapText="1"/>
    </xf>
    <xf numFmtId="0" fontId="7" fillId="2" borderId="8" xfId="6" applyFont="1" applyFill="1" applyBorder="1" applyAlignment="1">
      <alignment horizontal="center" vertical="center" wrapText="1"/>
    </xf>
    <xf numFmtId="0" fontId="7" fillId="27" borderId="7" xfId="6" applyFont="1" applyFill="1" applyBorder="1" applyAlignment="1">
      <alignment horizontal="center" wrapText="1"/>
    </xf>
    <xf numFmtId="166" fontId="3" fillId="22" borderId="97" xfId="6" applyNumberFormat="1" applyFont="1" applyFill="1" applyBorder="1" applyAlignment="1">
      <alignment horizontal="right" vertical="center"/>
    </xf>
    <xf numFmtId="166" fontId="3" fillId="22" borderId="39" xfId="6" applyNumberFormat="1" applyFont="1" applyFill="1" applyBorder="1" applyAlignment="1">
      <alignment horizontal="right" vertical="center"/>
    </xf>
    <xf numFmtId="166" fontId="3" fillId="22" borderId="108" xfId="6" applyNumberFormat="1" applyFont="1" applyFill="1" applyBorder="1" applyAlignment="1">
      <alignment horizontal="right" vertical="center"/>
    </xf>
    <xf numFmtId="166" fontId="3" fillId="22" borderId="45" xfId="6" applyNumberFormat="1" applyFont="1" applyFill="1" applyBorder="1" applyAlignment="1">
      <alignment horizontal="right" vertical="center"/>
    </xf>
    <xf numFmtId="166" fontId="3" fillId="22" borderId="105" xfId="6" applyNumberFormat="1" applyFont="1" applyFill="1" applyBorder="1" applyAlignment="1">
      <alignment horizontal="right" vertical="center"/>
    </xf>
    <xf numFmtId="166" fontId="16" fillId="26" borderId="152" xfId="8" applyNumberFormat="1" applyFont="1" applyFill="1" applyBorder="1" applyAlignment="1">
      <alignment horizontal="right" vertical="center"/>
    </xf>
    <xf numFmtId="166" fontId="16" fillId="26" borderId="131" xfId="8" applyNumberFormat="1" applyFont="1" applyFill="1" applyBorder="1" applyAlignment="1">
      <alignment horizontal="right" vertical="center"/>
    </xf>
    <xf numFmtId="166" fontId="16" fillId="26" borderId="132" xfId="8" applyNumberFormat="1" applyFont="1" applyFill="1" applyBorder="1" applyAlignment="1">
      <alignment horizontal="right" vertical="center"/>
    </xf>
    <xf numFmtId="166" fontId="16" fillId="20" borderId="140" xfId="6" applyNumberFormat="1" applyFont="1" applyFill="1" applyBorder="1" applyAlignment="1">
      <alignment horizontal="right" vertical="center"/>
    </xf>
    <xf numFmtId="166" fontId="16" fillId="20" borderId="132" xfId="6" applyNumberFormat="1" applyFont="1" applyFill="1" applyBorder="1" applyAlignment="1">
      <alignment horizontal="right" vertical="center"/>
    </xf>
    <xf numFmtId="166" fontId="16" fillId="27" borderId="140" xfId="6" applyNumberFormat="1" applyFont="1" applyFill="1" applyBorder="1" applyAlignment="1">
      <alignment horizontal="right" vertical="center"/>
    </xf>
    <xf numFmtId="166" fontId="16" fillId="27" borderId="131" xfId="6" applyNumberFormat="1" applyFont="1" applyFill="1" applyBorder="1" applyAlignment="1">
      <alignment horizontal="right" vertical="center"/>
    </xf>
    <xf numFmtId="166" fontId="16" fillId="67" borderId="131" xfId="6" applyNumberFormat="1" applyFont="1" applyFill="1" applyBorder="1" applyAlignment="1">
      <alignment horizontal="right" vertical="center"/>
    </xf>
    <xf numFmtId="166" fontId="16" fillId="67" borderId="132" xfId="6" applyNumberFormat="1" applyFont="1" applyFill="1" applyBorder="1" applyAlignment="1">
      <alignment horizontal="right" vertical="center"/>
    </xf>
    <xf numFmtId="166" fontId="16" fillId="67" borderId="149" xfId="6" applyNumberFormat="1" applyFont="1" applyFill="1" applyBorder="1" applyAlignment="1">
      <alignment horizontal="right" vertical="center"/>
    </xf>
    <xf numFmtId="166" fontId="16" fillId="67" borderId="151" xfId="6" applyNumberFormat="1" applyFont="1" applyFill="1" applyBorder="1" applyAlignment="1">
      <alignment horizontal="right" vertical="center"/>
    </xf>
    <xf numFmtId="166" fontId="16" fillId="67" borderId="5" xfId="6" applyNumberFormat="1" applyFont="1" applyFill="1" applyBorder="1" applyAlignment="1">
      <alignment horizontal="right" vertical="center"/>
    </xf>
    <xf numFmtId="166" fontId="3" fillId="2" borderId="97" xfId="6" applyNumberFormat="1" applyFont="1" applyFill="1" applyBorder="1" applyAlignment="1">
      <alignment vertical="center"/>
    </xf>
    <xf numFmtId="166" fontId="3" fillId="2" borderId="36" xfId="6" applyNumberFormat="1" applyFont="1" applyFill="1" applyBorder="1" applyAlignment="1">
      <alignment vertical="center"/>
    </xf>
    <xf numFmtId="166" fontId="3" fillId="2" borderId="45" xfId="6" applyNumberFormat="1" applyFont="1" applyFill="1" applyBorder="1" applyAlignment="1">
      <alignment vertical="center"/>
    </xf>
    <xf numFmtId="166" fontId="3" fillId="2" borderId="153" xfId="6" applyNumberFormat="1" applyFont="1" applyFill="1" applyBorder="1" applyAlignment="1">
      <alignment vertical="center"/>
    </xf>
    <xf numFmtId="0" fontId="3" fillId="22" borderId="154" xfId="6" applyFont="1" applyFill="1" applyBorder="1" applyAlignment="1">
      <alignment horizontal="left" vertical="center" wrapText="1"/>
    </xf>
    <xf numFmtId="0" fontId="3" fillId="22" borderId="146" xfId="6" applyFont="1" applyFill="1" applyBorder="1" applyAlignment="1">
      <alignment horizontal="left" vertical="center" wrapText="1"/>
    </xf>
    <xf numFmtId="0" fontId="16" fillId="22" borderId="146" xfId="6" applyFont="1" applyFill="1" applyBorder="1" applyAlignment="1">
      <alignment horizontal="left" vertical="center" wrapText="1"/>
    </xf>
    <xf numFmtId="0" fontId="16" fillId="22" borderId="146" xfId="6" quotePrefix="1" applyFont="1" applyFill="1" applyBorder="1" applyAlignment="1">
      <alignment horizontal="left" vertical="center" wrapText="1"/>
    </xf>
    <xf numFmtId="0" fontId="16" fillId="22" borderId="155" xfId="6" quotePrefix="1" applyFont="1" applyFill="1" applyBorder="1" applyAlignment="1">
      <alignment horizontal="left" vertical="center" wrapText="1"/>
    </xf>
    <xf numFmtId="0" fontId="16" fillId="22" borderId="156" xfId="6" quotePrefix="1" applyFont="1" applyFill="1" applyBorder="1" applyAlignment="1">
      <alignment horizontal="left" vertical="center" wrapText="1"/>
    </xf>
    <xf numFmtId="0" fontId="16" fillId="22" borderId="11" xfId="6" quotePrefix="1" applyFont="1" applyFill="1" applyBorder="1" applyAlignment="1">
      <alignment horizontal="left" vertical="center" wrapText="1"/>
    </xf>
    <xf numFmtId="0" fontId="3" fillId="26" borderId="154" xfId="6" applyFont="1" applyFill="1" applyBorder="1" applyAlignment="1">
      <alignment vertical="center" wrapText="1"/>
    </xf>
    <xf numFmtId="0" fontId="3" fillId="26" borderId="146" xfId="6" applyFont="1" applyFill="1" applyBorder="1" applyAlignment="1">
      <alignment vertical="center" wrapText="1"/>
    </xf>
    <xf numFmtId="0" fontId="3" fillId="26" borderId="147" xfId="6" applyFont="1" applyFill="1" applyBorder="1" applyAlignment="1">
      <alignment vertical="center" wrapText="1"/>
    </xf>
    <xf numFmtId="0" fontId="3" fillId="3" borderId="154" xfId="6" applyFont="1" applyFill="1" applyBorder="1" applyAlignment="1">
      <alignment horizontal="left" vertical="center" wrapText="1"/>
    </xf>
    <xf numFmtId="0" fontId="3" fillId="3" borderId="146" xfId="6" applyFont="1" applyFill="1" applyBorder="1" applyAlignment="1">
      <alignment horizontal="left" vertical="center" wrapText="1"/>
    </xf>
    <xf numFmtId="0" fontId="3" fillId="3" borderId="155" xfId="6" applyFont="1" applyFill="1" applyBorder="1" applyAlignment="1">
      <alignment horizontal="left" vertical="center" wrapText="1"/>
    </xf>
    <xf numFmtId="0" fontId="16" fillId="3" borderId="146" xfId="6" applyFont="1" applyFill="1" applyBorder="1" applyAlignment="1">
      <alignment horizontal="left" vertical="center" wrapText="1"/>
    </xf>
    <xf numFmtId="0" fontId="16" fillId="3" borderId="147" xfId="6" applyFont="1" applyFill="1" applyBorder="1" applyAlignment="1">
      <alignment horizontal="left" vertical="center" wrapText="1"/>
    </xf>
    <xf numFmtId="0" fontId="3" fillId="27" borderId="154" xfId="6" applyFont="1" applyFill="1" applyBorder="1" applyAlignment="1">
      <alignment vertical="center" wrapText="1"/>
    </xf>
    <xf numFmtId="0" fontId="3" fillId="27" borderId="157" xfId="6" quotePrefix="1" applyFont="1" applyFill="1" applyBorder="1" applyAlignment="1">
      <alignment vertical="center" wrapText="1"/>
    </xf>
    <xf numFmtId="0" fontId="3" fillId="27" borderId="157" xfId="6" applyFont="1" applyFill="1" applyBorder="1" applyAlignment="1">
      <alignment vertical="center" wrapText="1"/>
    </xf>
    <xf numFmtId="0" fontId="16" fillId="27" borderId="146" xfId="6" applyFont="1" applyFill="1" applyBorder="1" applyAlignment="1">
      <alignment vertical="center" wrapText="1"/>
    </xf>
    <xf numFmtId="0" fontId="16" fillId="27" borderId="156" xfId="6" applyFont="1" applyFill="1" applyBorder="1" applyAlignment="1">
      <alignment vertical="center" wrapText="1"/>
    </xf>
    <xf numFmtId="0" fontId="3" fillId="2" borderId="154" xfId="6" applyFont="1" applyFill="1" applyBorder="1" applyAlignment="1">
      <alignment horizontal="left" vertical="center" wrapText="1"/>
    </xf>
    <xf numFmtId="0" fontId="3" fillId="2" borderId="157" xfId="6" applyFont="1" applyFill="1" applyBorder="1" applyAlignment="1">
      <alignment horizontal="left" vertical="center" wrapText="1"/>
    </xf>
    <xf numFmtId="0" fontId="3" fillId="2" borderId="156" xfId="6" applyFont="1" applyFill="1" applyBorder="1" applyAlignment="1">
      <alignment horizontal="left" vertical="center" wrapText="1"/>
    </xf>
    <xf numFmtId="0" fontId="3" fillId="2" borderId="147" xfId="6" applyFont="1" applyFill="1" applyBorder="1" applyAlignment="1">
      <alignment horizontal="left" vertical="center" wrapText="1"/>
    </xf>
    <xf numFmtId="174" fontId="18" fillId="18" borderId="22" xfId="6" applyNumberFormat="1" applyFont="1" applyFill="1" applyBorder="1" applyAlignment="1">
      <alignment horizontal="right" vertical="center"/>
    </xf>
    <xf numFmtId="174" fontId="18" fillId="18" borderId="33" xfId="6" applyNumberFormat="1" applyFont="1" applyFill="1" applyBorder="1" applyAlignment="1">
      <alignment vertical="center"/>
    </xf>
    <xf numFmtId="0" fontId="16" fillId="22" borderId="120" xfId="6" quotePrefix="1" applyFont="1" applyFill="1" applyBorder="1" applyAlignment="1">
      <alignment horizontal="left" vertical="center" wrapText="1"/>
    </xf>
    <xf numFmtId="0" fontId="16" fillId="22" borderId="158" xfId="6" quotePrefix="1" applyFont="1" applyFill="1" applyBorder="1" applyAlignment="1">
      <alignment horizontal="left" vertical="center" wrapText="1"/>
    </xf>
    <xf numFmtId="0" fontId="16" fillId="22" borderId="5" xfId="6" quotePrefix="1" applyFont="1" applyFill="1" applyBorder="1" applyAlignment="1">
      <alignment horizontal="left" vertical="center" wrapText="1"/>
    </xf>
    <xf numFmtId="0" fontId="3" fillId="26" borderId="97" xfId="6" applyFont="1" applyFill="1" applyBorder="1" applyAlignment="1">
      <alignment vertical="center" wrapText="1"/>
    </xf>
    <xf numFmtId="0" fontId="7" fillId="26" borderId="10" xfId="6" applyFont="1" applyFill="1" applyBorder="1" applyAlignment="1">
      <alignment horizontal="center" vertical="center" textRotation="90" wrapText="1"/>
    </xf>
    <xf numFmtId="0" fontId="3" fillId="26" borderId="39" xfId="6" applyFont="1" applyFill="1" applyBorder="1" applyAlignment="1">
      <alignment vertical="center" wrapText="1"/>
    </xf>
    <xf numFmtId="0" fontId="3" fillId="26" borderId="161" xfId="6" applyFont="1" applyFill="1" applyBorder="1" applyAlignment="1">
      <alignment vertical="center" wrapText="1"/>
    </xf>
    <xf numFmtId="166" fontId="16" fillId="26" borderId="41" xfId="6" applyNumberFormat="1" applyFont="1" applyFill="1" applyBorder="1" applyAlignment="1">
      <alignment horizontal="right" vertical="center"/>
    </xf>
    <xf numFmtId="0" fontId="3" fillId="3" borderId="97" xfId="6" applyFont="1" applyFill="1" applyBorder="1" applyAlignment="1">
      <alignment horizontal="left" vertical="center" wrapText="1"/>
    </xf>
    <xf numFmtId="0" fontId="3" fillId="3" borderId="39" xfId="6" applyFont="1" applyFill="1" applyBorder="1" applyAlignment="1">
      <alignment horizontal="left" vertical="center" wrapText="1"/>
    </xf>
    <xf numFmtId="0" fontId="3" fillId="3" borderId="108" xfId="6" applyFont="1" applyFill="1" applyBorder="1" applyAlignment="1">
      <alignment horizontal="left" vertical="center" wrapText="1"/>
    </xf>
    <xf numFmtId="0" fontId="16" fillId="3" borderId="39" xfId="6" applyFont="1" applyFill="1" applyBorder="1" applyAlignment="1">
      <alignment horizontal="left" vertical="center" wrapText="1"/>
    </xf>
    <xf numFmtId="0" fontId="16" fillId="3" borderId="112" xfId="6" applyFont="1" applyFill="1" applyBorder="1" applyAlignment="1">
      <alignment horizontal="left" vertical="center" wrapText="1"/>
    </xf>
    <xf numFmtId="0" fontId="3" fillId="27" borderId="162" xfId="6" applyFont="1" applyFill="1" applyBorder="1" applyAlignment="1">
      <alignment vertical="center" wrapText="1"/>
    </xf>
    <xf numFmtId="166" fontId="16" fillId="27" borderId="98" xfId="6" applyNumberFormat="1" applyFont="1" applyFill="1" applyBorder="1" applyAlignment="1">
      <alignment horizontal="right" vertical="center"/>
    </xf>
    <xf numFmtId="0" fontId="3" fillId="27" borderId="163" xfId="6" applyFont="1" applyFill="1" applyBorder="1" applyAlignment="1">
      <alignment vertical="center" wrapText="1"/>
    </xf>
    <xf numFmtId="0" fontId="3" fillId="27" borderId="36" xfId="6" applyFont="1" applyFill="1" applyBorder="1" applyAlignment="1">
      <alignment vertical="center" wrapText="1"/>
    </xf>
    <xf numFmtId="0" fontId="16" fillId="27" borderId="132" xfId="6" applyFont="1" applyFill="1" applyBorder="1" applyAlignment="1">
      <alignment vertical="center" wrapText="1"/>
    </xf>
    <xf numFmtId="0" fontId="16" fillId="27" borderId="158" xfId="6" applyFont="1" applyFill="1" applyBorder="1" applyAlignment="1">
      <alignment vertical="center" wrapText="1"/>
    </xf>
    <xf numFmtId="166" fontId="16" fillId="27" borderId="26" xfId="6" applyNumberFormat="1" applyFont="1" applyFill="1" applyBorder="1" applyAlignment="1">
      <alignment horizontal="right" vertical="center"/>
    </xf>
    <xf numFmtId="0" fontId="3" fillId="2" borderId="140" xfId="6" applyFont="1" applyFill="1" applyBorder="1" applyAlignment="1">
      <alignment horizontal="left" vertical="center" wrapText="1"/>
    </xf>
    <xf numFmtId="0" fontId="3" fillId="2" borderId="131" xfId="6" applyFont="1" applyFill="1" applyBorder="1" applyAlignment="1">
      <alignment horizontal="left" vertical="center" wrapText="1"/>
    </xf>
    <xf numFmtId="0" fontId="3" fillId="2" borderId="158" xfId="6" applyFont="1" applyFill="1" applyBorder="1" applyAlignment="1">
      <alignment horizontal="left" vertical="center" wrapText="1"/>
    </xf>
    <xf numFmtId="166" fontId="18" fillId="18" borderId="22" xfId="6" applyNumberFormat="1" applyFont="1" applyFill="1" applyBorder="1" applyAlignment="1">
      <alignment horizontal="right"/>
    </xf>
    <xf numFmtId="166" fontId="18" fillId="18" borderId="33" xfId="6" applyNumberFormat="1" applyFont="1" applyFill="1" applyBorder="1"/>
    <xf numFmtId="166" fontId="16" fillId="27" borderId="45" xfId="6" applyNumberFormat="1" applyFont="1" applyFill="1" applyBorder="1" applyAlignment="1">
      <alignment horizontal="right" vertical="center"/>
    </xf>
    <xf numFmtId="166" fontId="16" fillId="27" borderId="30" xfId="6" applyNumberFormat="1" applyFont="1" applyFill="1" applyBorder="1" applyAlignment="1">
      <alignment horizontal="right" vertical="center"/>
    </xf>
    <xf numFmtId="0" fontId="3" fillId="2" borderId="7" xfId="6" applyFont="1" applyFill="1" applyBorder="1" applyAlignment="1">
      <alignment horizontal="left" vertical="center" wrapText="1"/>
    </xf>
    <xf numFmtId="0" fontId="3" fillId="3" borderId="6" xfId="6" applyFont="1" applyFill="1" applyBorder="1" applyAlignment="1">
      <alignment horizontal="left" vertical="center" wrapText="1"/>
    </xf>
    <xf numFmtId="0" fontId="7" fillId="27" borderId="15" xfId="6" applyFont="1" applyFill="1" applyBorder="1" applyAlignment="1">
      <alignment horizontal="center" vertical="center" wrapText="1"/>
    </xf>
    <xf numFmtId="166" fontId="16" fillId="27" borderId="164" xfId="6" applyNumberFormat="1" applyFont="1" applyFill="1" applyBorder="1" applyAlignment="1">
      <alignment horizontal="right" vertical="center"/>
    </xf>
    <xf numFmtId="166" fontId="16" fillId="27" borderId="38" xfId="6" applyNumberFormat="1" applyFont="1" applyFill="1" applyBorder="1" applyAlignment="1">
      <alignment horizontal="right" vertical="center"/>
    </xf>
    <xf numFmtId="10" fontId="16" fillId="27" borderId="38" xfId="7" applyNumberFormat="1" applyFont="1" applyFill="1" applyBorder="1" applyAlignment="1">
      <alignment horizontal="right" vertical="center"/>
    </xf>
    <xf numFmtId="166" fontId="16" fillId="26" borderId="164" xfId="8" applyNumberFormat="1" applyFont="1" applyFill="1" applyBorder="1" applyAlignment="1">
      <alignment horizontal="right" vertical="center"/>
    </xf>
    <xf numFmtId="166" fontId="16" fillId="26" borderId="38" xfId="6" applyNumberFormat="1" applyFont="1" applyFill="1" applyBorder="1" applyAlignment="1">
      <alignment horizontal="right" vertical="center"/>
    </xf>
    <xf numFmtId="10" fontId="16" fillId="26" borderId="102" xfId="7" applyNumberFormat="1" applyFont="1" applyFill="1" applyBorder="1" applyAlignment="1">
      <alignment horizontal="right" vertical="center"/>
    </xf>
    <xf numFmtId="166" fontId="18" fillId="18" borderId="22" xfId="6" applyNumberFormat="1" applyFont="1" applyFill="1" applyBorder="1" applyAlignment="1">
      <alignment horizontal="right" vertical="center"/>
    </xf>
    <xf numFmtId="166" fontId="18" fillId="18" borderId="33" xfId="6" applyNumberFormat="1" applyFont="1" applyFill="1" applyBorder="1" applyAlignment="1">
      <alignment vertical="center"/>
    </xf>
    <xf numFmtId="0" fontId="12" fillId="18" borderId="25" xfId="6" applyFont="1" applyFill="1" applyBorder="1" applyAlignment="1">
      <alignment horizontal="center" vertical="center"/>
    </xf>
    <xf numFmtId="0" fontId="12" fillId="18" borderId="47" xfId="6" applyFont="1" applyFill="1" applyBorder="1" applyAlignment="1">
      <alignment horizontal="center" vertical="center"/>
    </xf>
    <xf numFmtId="0" fontId="12" fillId="18" borderId="49" xfId="6" applyFont="1" applyFill="1" applyBorder="1" applyAlignment="1">
      <alignment horizontal="center" vertical="center"/>
    </xf>
    <xf numFmtId="166" fontId="15" fillId="52" borderId="24" xfId="6" applyNumberFormat="1" applyFont="1" applyFill="1" applyBorder="1" applyAlignment="1">
      <alignment horizontal="center" vertical="center"/>
    </xf>
    <xf numFmtId="166" fontId="15" fillId="52" borderId="26" xfId="6" applyNumberFormat="1" applyFont="1" applyFill="1" applyBorder="1" applyAlignment="1">
      <alignment horizontal="center" vertical="center"/>
    </xf>
    <xf numFmtId="0" fontId="7" fillId="26" borderId="24" xfId="6" applyFont="1" applyFill="1" applyBorder="1" applyAlignment="1">
      <alignment horizontal="center" vertical="center" textRotation="90" wrapText="1"/>
    </xf>
    <xf numFmtId="0" fontId="13" fillId="0" borderId="26" xfId="6" applyFont="1" applyBorder="1"/>
    <xf numFmtId="166" fontId="15" fillId="26" borderId="9" xfId="6" applyNumberFormat="1" applyFont="1" applyFill="1" applyBorder="1" applyAlignment="1">
      <alignment horizontal="center" vertical="center"/>
    </xf>
    <xf numFmtId="0" fontId="13" fillId="0" borderId="10" xfId="6" applyFont="1" applyBorder="1"/>
    <xf numFmtId="0" fontId="13" fillId="0" borderId="11" xfId="6" applyFont="1" applyBorder="1"/>
    <xf numFmtId="0" fontId="7" fillId="3" borderId="95" xfId="6" applyFont="1" applyFill="1" applyBorder="1" applyAlignment="1">
      <alignment horizontal="center" vertical="center" textRotation="90" wrapText="1"/>
    </xf>
    <xf numFmtId="0" fontId="13" fillId="0" borderId="100" xfId="6" applyFont="1" applyBorder="1"/>
    <xf numFmtId="0" fontId="13" fillId="0" borderId="103" xfId="6" applyFont="1" applyBorder="1"/>
    <xf numFmtId="166" fontId="15" fillId="20" borderId="30" xfId="6" applyNumberFormat="1" applyFont="1" applyFill="1" applyBorder="1" applyAlignment="1">
      <alignment horizontal="center" vertical="center"/>
    </xf>
    <xf numFmtId="0" fontId="13" fillId="0" borderId="30" xfId="6" applyFont="1" applyBorder="1"/>
    <xf numFmtId="166" fontId="27" fillId="27" borderId="9" xfId="6" applyNumberFormat="1" applyFont="1" applyFill="1" applyBorder="1" applyAlignment="1">
      <alignment horizontal="center" vertical="center" wrapText="1"/>
    </xf>
    <xf numFmtId="166" fontId="27" fillId="27" borderId="10" xfId="6" applyNumberFormat="1" applyFont="1" applyFill="1" applyBorder="1" applyAlignment="1">
      <alignment horizontal="center" vertical="center" wrapText="1"/>
    </xf>
    <xf numFmtId="166" fontId="27" fillId="27" borderId="11" xfId="6" applyNumberFormat="1" applyFont="1" applyFill="1" applyBorder="1" applyAlignment="1">
      <alignment horizontal="center" vertical="center" wrapText="1"/>
    </xf>
    <xf numFmtId="165" fontId="2" fillId="21" borderId="24" xfId="6" applyNumberFormat="1" applyFont="1" applyFill="1" applyBorder="1" applyAlignment="1">
      <alignment horizontal="center" vertical="center" wrapText="1"/>
    </xf>
    <xf numFmtId="0" fontId="13" fillId="0" borderId="27" xfId="6" applyFont="1" applyBorder="1"/>
    <xf numFmtId="0" fontId="12" fillId="17" borderId="19" xfId="6" applyFont="1" applyFill="1" applyBorder="1" applyAlignment="1">
      <alignment horizontal="center" vertical="center" wrapText="1"/>
    </xf>
    <xf numFmtId="0" fontId="12" fillId="17" borderId="20" xfId="6" applyFont="1" applyFill="1" applyBorder="1" applyAlignment="1">
      <alignment horizontal="center" vertical="center" wrapText="1"/>
    </xf>
    <xf numFmtId="0" fontId="13" fillId="0" borderId="20" xfId="6" applyFont="1" applyBorder="1"/>
    <xf numFmtId="0" fontId="13" fillId="0" borderId="21" xfId="6" applyFont="1" applyBorder="1"/>
    <xf numFmtId="0" fontId="13" fillId="0" borderId="0" xfId="6" applyFont="1"/>
    <xf numFmtId="0" fontId="12" fillId="18" borderId="21" xfId="6" applyFont="1" applyFill="1" applyBorder="1" applyAlignment="1">
      <alignment horizontal="center" vertical="center" wrapText="1"/>
    </xf>
    <xf numFmtId="0" fontId="12" fillId="18" borderId="0" xfId="6" applyFont="1" applyFill="1" applyAlignment="1">
      <alignment horizontal="center" vertical="center" wrapText="1"/>
    </xf>
    <xf numFmtId="0" fontId="14" fillId="19" borderId="21" xfId="6" applyFont="1" applyFill="1" applyBorder="1" applyAlignment="1">
      <alignment horizontal="center" vertical="center" wrapText="1"/>
    </xf>
    <xf numFmtId="0" fontId="14" fillId="19" borderId="0" xfId="6" applyFont="1" applyFill="1" applyAlignment="1">
      <alignment horizontal="center" vertical="center" wrapText="1"/>
    </xf>
    <xf numFmtId="0" fontId="13" fillId="0" borderId="22" xfId="6" applyFont="1" applyBorder="1"/>
    <xf numFmtId="0" fontId="13" fillId="0" borderId="23" xfId="6" applyFont="1" applyBorder="1"/>
    <xf numFmtId="0" fontId="2" fillId="20" borderId="24" xfId="6" applyFont="1" applyFill="1" applyBorder="1" applyAlignment="1">
      <alignment horizontal="center" vertical="center" wrapText="1"/>
    </xf>
    <xf numFmtId="0" fontId="2" fillId="20" borderId="26" xfId="6" applyFont="1" applyFill="1" applyBorder="1" applyAlignment="1">
      <alignment horizontal="center" vertical="center" wrapText="1"/>
    </xf>
    <xf numFmtId="0" fontId="2" fillId="20" borderId="27" xfId="6" applyFont="1" applyFill="1" applyBorder="1" applyAlignment="1">
      <alignment horizontal="center" vertical="center" wrapText="1"/>
    </xf>
    <xf numFmtId="0" fontId="2" fillId="20" borderId="26" xfId="6" applyFont="1" applyFill="1" applyBorder="1" applyAlignment="1">
      <alignment horizontal="center" vertical="center"/>
    </xf>
    <xf numFmtId="0" fontId="2" fillId="20" borderId="27" xfId="6" applyFont="1" applyFill="1" applyBorder="1" applyAlignment="1">
      <alignment horizontal="center" vertical="center"/>
    </xf>
    <xf numFmtId="165" fontId="2" fillId="21" borderId="19" xfId="6" applyNumberFormat="1" applyFont="1" applyFill="1" applyBorder="1" applyAlignment="1">
      <alignment horizontal="center" vertical="center" wrapText="1"/>
    </xf>
    <xf numFmtId="165" fontId="2" fillId="20" borderId="24" xfId="6" applyNumberFormat="1" applyFont="1" applyFill="1" applyBorder="1" applyAlignment="1">
      <alignment horizontal="center" vertical="center" wrapText="1"/>
    </xf>
    <xf numFmtId="166" fontId="15" fillId="26" borderId="24" xfId="6" applyNumberFormat="1" applyFont="1" applyFill="1" applyBorder="1" applyAlignment="1">
      <alignment horizontal="center" vertical="center"/>
    </xf>
    <xf numFmtId="0" fontId="7" fillId="27" borderId="26" xfId="6" applyFont="1" applyFill="1" applyBorder="1" applyAlignment="1">
      <alignment horizontal="center" vertical="center" textRotation="90" wrapText="1"/>
    </xf>
    <xf numFmtId="166" fontId="15" fillId="27" borderId="24" xfId="6" applyNumberFormat="1" applyFont="1" applyFill="1" applyBorder="1" applyAlignment="1">
      <alignment horizontal="center" vertical="center"/>
    </xf>
    <xf numFmtId="166" fontId="15" fillId="27" borderId="26" xfId="6" applyNumberFormat="1" applyFont="1" applyFill="1" applyBorder="1" applyAlignment="1">
      <alignment horizontal="center" vertical="center"/>
    </xf>
    <xf numFmtId="0" fontId="7" fillId="22" borderId="24" xfId="6" applyFont="1" applyFill="1" applyBorder="1" applyAlignment="1">
      <alignment horizontal="center" vertical="center" textRotation="90" wrapText="1"/>
    </xf>
    <xf numFmtId="166" fontId="15" fillId="22" borderId="30" xfId="6" applyNumberFormat="1" applyFont="1" applyFill="1" applyBorder="1" applyAlignment="1">
      <alignment horizontal="center" vertical="center"/>
    </xf>
    <xf numFmtId="0" fontId="27" fillId="0" borderId="122" xfId="8" applyFont="1" applyBorder="1" applyAlignment="1">
      <alignment horizontal="right" wrapText="1"/>
    </xf>
    <xf numFmtId="0" fontId="13" fillId="0" borderId="132" xfId="8" applyFont="1" applyBorder="1"/>
    <xf numFmtId="0" fontId="13" fillId="0" borderId="127" xfId="8" applyFont="1" applyBorder="1"/>
    <xf numFmtId="0" fontId="15" fillId="0" borderId="122" xfId="8" applyFont="1" applyBorder="1" applyAlignment="1">
      <alignment horizontal="center" wrapText="1"/>
    </xf>
    <xf numFmtId="0" fontId="10" fillId="0" borderId="0" xfId="8" applyAlignment="1">
      <alignment horizontal="left" wrapText="1"/>
    </xf>
    <xf numFmtId="0" fontId="10" fillId="0" borderId="0" xfId="8"/>
    <xf numFmtId="0" fontId="20" fillId="0" borderId="122" xfId="8" applyFont="1" applyBorder="1" applyAlignment="1">
      <alignment horizontal="right" vertical="center" wrapText="1"/>
    </xf>
    <xf numFmtId="0" fontId="13" fillId="0" borderId="131" xfId="8" applyFont="1" applyBorder="1"/>
    <xf numFmtId="0" fontId="10" fillId="0" borderId="121" xfId="8" applyBorder="1" applyAlignment="1">
      <alignment horizontal="center" wrapText="1"/>
    </xf>
    <xf numFmtId="0" fontId="13" fillId="0" borderId="125" xfId="8" applyFont="1" applyBorder="1"/>
    <xf numFmtId="0" fontId="13" fillId="0" borderId="128" xfId="8" applyFont="1" applyBorder="1"/>
    <xf numFmtId="0" fontId="10" fillId="62" borderId="121" xfId="8" applyFill="1" applyBorder="1" applyAlignment="1">
      <alignment horizontal="center" vertical="center" wrapText="1"/>
    </xf>
    <xf numFmtId="0" fontId="10" fillId="62" borderId="121" xfId="8" applyFill="1" applyBorder="1" applyAlignment="1">
      <alignment horizontal="center" wrapText="1"/>
    </xf>
    <xf numFmtId="0" fontId="16" fillId="62" borderId="57" xfId="8" applyFont="1" applyFill="1" applyBorder="1" applyAlignment="1">
      <alignment horizontal="center" vertical="center" wrapText="1"/>
    </xf>
    <xf numFmtId="0" fontId="3" fillId="62" borderId="56" xfId="8" applyFont="1" applyFill="1" applyBorder="1" applyAlignment="1">
      <alignment horizontal="center" vertical="center" wrapText="1"/>
    </xf>
    <xf numFmtId="0" fontId="13" fillId="0" borderId="56" xfId="8" applyFont="1" applyBorder="1"/>
    <xf numFmtId="0" fontId="3" fillId="59" borderId="121" xfId="8" applyFont="1" applyFill="1" applyBorder="1" applyAlignment="1">
      <alignment horizontal="center" vertical="center" wrapText="1"/>
    </xf>
    <xf numFmtId="0" fontId="3" fillId="59" borderId="123" xfId="8" applyFont="1" applyFill="1" applyBorder="1" applyAlignment="1">
      <alignment horizontal="center" vertical="center" wrapText="1"/>
    </xf>
    <xf numFmtId="0" fontId="13" fillId="0" borderId="126" xfId="8" applyFont="1" applyBorder="1"/>
    <xf numFmtId="0" fontId="13" fillId="0" borderId="129" xfId="8" applyFont="1" applyBorder="1"/>
    <xf numFmtId="0" fontId="5" fillId="62" borderId="121" xfId="8" applyFont="1" applyFill="1" applyBorder="1" applyAlignment="1">
      <alignment horizontal="center" vertical="center" textRotation="90" wrapText="1"/>
    </xf>
    <xf numFmtId="0" fontId="3" fillId="62" borderId="121" xfId="8" applyFont="1" applyFill="1" applyBorder="1" applyAlignment="1">
      <alignment horizontal="center" vertical="center" wrapText="1"/>
    </xf>
    <xf numFmtId="0" fontId="3" fillId="62" borderId="119" xfId="8" applyFont="1" applyFill="1" applyBorder="1" applyAlignment="1">
      <alignment horizontal="center" vertical="center" wrapText="1"/>
    </xf>
    <xf numFmtId="0" fontId="13" fillId="0" borderId="133" xfId="8" applyFont="1" applyBorder="1"/>
    <xf numFmtId="170" fontId="3" fillId="0" borderId="124" xfId="8" applyNumberFormat="1" applyFont="1" applyBorder="1" applyAlignment="1">
      <alignment horizontal="center" vertical="center" wrapText="1"/>
    </xf>
    <xf numFmtId="0" fontId="13" fillId="0" borderId="88" xfId="8" applyFont="1" applyBorder="1"/>
    <xf numFmtId="0" fontId="13" fillId="0" borderId="130" xfId="8" applyFont="1" applyBorder="1"/>
    <xf numFmtId="0" fontId="16" fillId="62" borderId="119" xfId="8" applyFont="1" applyFill="1" applyBorder="1" applyAlignment="1">
      <alignment horizontal="center" vertical="center" wrapText="1"/>
    </xf>
    <xf numFmtId="0" fontId="13" fillId="0" borderId="134" xfId="8" applyFont="1" applyBorder="1"/>
    <xf numFmtId="0" fontId="19" fillId="62" borderId="120" xfId="8" applyFont="1" applyFill="1" applyBorder="1" applyAlignment="1">
      <alignment horizontal="center" vertical="center" wrapText="1"/>
    </xf>
    <xf numFmtId="0" fontId="13" fillId="0" borderId="0" xfId="8" applyFont="1"/>
    <xf numFmtId="0" fontId="39" fillId="0" borderId="119" xfId="8" applyFont="1" applyBorder="1" applyAlignment="1">
      <alignment horizontal="center" vertical="center" wrapText="1"/>
    </xf>
    <xf numFmtId="0" fontId="13" fillId="0" borderId="120" xfId="8" applyFont="1" applyBorder="1"/>
    <xf numFmtId="14" fontId="3" fillId="7" borderId="68" xfId="12" applyNumberFormat="1" applyFont="1" applyFill="1" applyBorder="1" applyAlignment="1">
      <alignment horizontal="center" vertical="center" wrapText="1"/>
    </xf>
    <xf numFmtId="0" fontId="3" fillId="7" borderId="88" xfId="12" applyFont="1" applyFill="1" applyBorder="1" applyAlignment="1">
      <alignment horizontal="center" vertical="center" wrapText="1"/>
    </xf>
    <xf numFmtId="0" fontId="3" fillId="7" borderId="63" xfId="12" applyFont="1" applyFill="1" applyBorder="1" applyAlignment="1">
      <alignment horizontal="center" vertical="center" wrapText="1"/>
    </xf>
    <xf numFmtId="0" fontId="5" fillId="3" borderId="121" xfId="8" applyFont="1" applyFill="1" applyBorder="1" applyAlignment="1">
      <alignment horizontal="center" vertical="center" textRotation="90" wrapText="1"/>
    </xf>
    <xf numFmtId="0" fontId="3" fillId="3" borderId="121" xfId="8" applyFont="1" applyFill="1" applyBorder="1" applyAlignment="1">
      <alignment horizontal="center" vertical="center" wrapText="1"/>
    </xf>
    <xf numFmtId="0" fontId="3" fillId="3" borderId="120" xfId="8" applyFont="1" applyFill="1" applyBorder="1" applyAlignment="1">
      <alignment horizontal="center" vertical="center" wrapText="1"/>
    </xf>
    <xf numFmtId="0" fontId="3" fillId="3" borderId="121" xfId="8" applyFont="1" applyFill="1" applyBorder="1" applyAlignment="1">
      <alignment horizontal="center" vertical="center"/>
    </xf>
    <xf numFmtId="0" fontId="16" fillId="3" borderId="120" xfId="8" applyFont="1" applyFill="1" applyBorder="1" applyAlignment="1">
      <alignment horizontal="center" vertical="center" wrapText="1"/>
    </xf>
    <xf numFmtId="0" fontId="5" fillId="2" borderId="121" xfId="8" applyFont="1" applyFill="1" applyBorder="1" applyAlignment="1">
      <alignment horizontal="center" vertical="center" textRotation="90" wrapText="1"/>
    </xf>
    <xf numFmtId="0" fontId="3" fillId="2" borderId="121" xfId="8" applyFont="1" applyFill="1" applyBorder="1" applyAlignment="1">
      <alignment horizontal="center" vertical="center" wrapText="1"/>
    </xf>
    <xf numFmtId="0" fontId="3" fillId="7" borderId="68" xfId="12" applyFont="1" applyFill="1" applyBorder="1" applyAlignment="1">
      <alignment horizontal="center" vertical="center" wrapText="1"/>
    </xf>
    <xf numFmtId="0" fontId="31" fillId="55" borderId="0" xfId="8" applyFont="1" applyFill="1" applyAlignment="1">
      <alignment horizontal="center"/>
    </xf>
    <xf numFmtId="0" fontId="31" fillId="21" borderId="0" xfId="8" applyFont="1" applyFill="1" applyAlignment="1">
      <alignment horizontal="center"/>
    </xf>
    <xf numFmtId="0" fontId="36" fillId="19" borderId="121" xfId="8" applyFont="1" applyFill="1" applyBorder="1" applyAlignment="1">
      <alignment horizontal="center" vertical="center" wrapText="1"/>
    </xf>
    <xf numFmtId="0" fontId="5" fillId="22" borderId="121" xfId="8" applyFont="1" applyFill="1" applyBorder="1" applyAlignment="1">
      <alignment horizontal="center" vertical="center" textRotation="90" wrapText="1"/>
    </xf>
    <xf numFmtId="0" fontId="3" fillId="22" borderId="121" xfId="8" applyFont="1" applyFill="1" applyBorder="1" applyAlignment="1">
      <alignment horizontal="center" vertical="center" wrapText="1"/>
    </xf>
    <xf numFmtId="0" fontId="3" fillId="22" borderId="57" xfId="8" applyFont="1" applyFill="1" applyBorder="1" applyAlignment="1">
      <alignment horizontal="center" vertical="center" wrapText="1"/>
    </xf>
    <xf numFmtId="0" fontId="3" fillId="22" borderId="123" xfId="8" applyFont="1" applyFill="1" applyBorder="1" applyAlignment="1">
      <alignment horizontal="center" vertical="center" wrapText="1"/>
    </xf>
    <xf numFmtId="170" fontId="3" fillId="0" borderId="88" xfId="8" applyNumberFormat="1" applyFont="1" applyBorder="1" applyAlignment="1">
      <alignment horizontal="center" vertical="center" wrapText="1"/>
    </xf>
    <xf numFmtId="170" fontId="3" fillId="0" borderId="130" xfId="8" applyNumberFormat="1" applyFont="1" applyBorder="1" applyAlignment="1">
      <alignment horizontal="center" vertical="center" wrapText="1"/>
    </xf>
    <xf numFmtId="0" fontId="3" fillId="2" borderId="120" xfId="8" applyFont="1" applyFill="1" applyBorder="1" applyAlignment="1">
      <alignment horizontal="center" vertical="center" wrapText="1"/>
    </xf>
    <xf numFmtId="0" fontId="5" fillId="59" borderId="121" xfId="8" applyFont="1" applyFill="1" applyBorder="1" applyAlignment="1">
      <alignment horizontal="center" vertical="center" textRotation="90" wrapText="1"/>
    </xf>
    <xf numFmtId="0" fontId="3" fillId="59" borderId="120" xfId="8" applyFont="1" applyFill="1" applyBorder="1" applyAlignment="1">
      <alignment horizontal="center" vertical="center" wrapText="1"/>
    </xf>
    <xf numFmtId="0" fontId="7" fillId="8" borderId="9" xfId="0" applyFont="1" applyFill="1" applyBorder="1" applyAlignment="1">
      <alignment horizontal="center" vertical="center" textRotation="90" wrapText="1"/>
    </xf>
    <xf numFmtId="0" fontId="7" fillId="8" borderId="10" xfId="0" applyFont="1" applyFill="1" applyBorder="1" applyAlignment="1">
      <alignment horizontal="center" vertical="center" textRotation="90" wrapText="1"/>
    </xf>
    <xf numFmtId="0" fontId="7" fillId="8" borderId="11" xfId="0" applyFont="1" applyFill="1" applyBorder="1" applyAlignment="1">
      <alignment horizontal="center" vertical="center" textRotation="90" wrapText="1"/>
    </xf>
    <xf numFmtId="166" fontId="24" fillId="9" borderId="14" xfId="0" applyNumberFormat="1" applyFont="1" applyFill="1" applyBorder="1" applyAlignment="1">
      <alignment horizontal="center" vertical="center"/>
    </xf>
    <xf numFmtId="166" fontId="24" fillId="9" borderId="16" xfId="0" applyNumberFormat="1" applyFont="1" applyFill="1" applyBorder="1" applyAlignment="1">
      <alignment horizontal="center" vertical="center"/>
    </xf>
    <xf numFmtId="166" fontId="24" fillId="9" borderId="17" xfId="0" applyNumberFormat="1" applyFont="1" applyFill="1" applyBorder="1" applyAlignment="1">
      <alignment horizontal="center" vertical="center"/>
    </xf>
    <xf numFmtId="10" fontId="24" fillId="9" borderId="9" xfId="2" applyNumberFormat="1" applyFont="1" applyFill="1" applyBorder="1" applyAlignment="1">
      <alignment horizontal="center" vertical="center"/>
    </xf>
    <xf numFmtId="10" fontId="24" fillId="9" borderId="10" xfId="2" applyNumberFormat="1" applyFont="1" applyFill="1" applyBorder="1" applyAlignment="1">
      <alignment horizontal="center" vertical="center"/>
    </xf>
    <xf numFmtId="10" fontId="24" fillId="9" borderId="11" xfId="2" applyNumberFormat="1" applyFont="1" applyFill="1" applyBorder="1" applyAlignment="1">
      <alignment horizontal="center" vertical="center"/>
    </xf>
    <xf numFmtId="0" fontId="23" fillId="15" borderId="65" xfId="0" applyFont="1" applyFill="1" applyBorder="1" applyAlignment="1">
      <alignment horizontal="right"/>
    </xf>
    <xf numFmtId="0" fontId="23" fillId="15" borderId="51" xfId="0" applyFont="1" applyFill="1" applyBorder="1" applyAlignment="1">
      <alignment horizontal="right"/>
    </xf>
    <xf numFmtId="0" fontId="23" fillId="15" borderId="52" xfId="0" applyFont="1" applyFill="1" applyBorder="1" applyAlignment="1">
      <alignment horizontal="right"/>
    </xf>
    <xf numFmtId="0" fontId="7" fillId="3" borderId="10" xfId="0" applyFont="1" applyFill="1" applyBorder="1" applyAlignment="1">
      <alignment horizontal="center" vertical="center" textRotation="90" wrapText="1"/>
    </xf>
    <xf numFmtId="166" fontId="24" fillId="10" borderId="10" xfId="0" applyNumberFormat="1" applyFont="1" applyFill="1" applyBorder="1" applyAlignment="1">
      <alignment horizontal="center" vertical="center"/>
    </xf>
    <xf numFmtId="10" fontId="24" fillId="10" borderId="10" xfId="2" applyNumberFormat="1" applyFont="1" applyFill="1" applyBorder="1" applyAlignment="1">
      <alignment horizontal="center" vertical="center"/>
    </xf>
    <xf numFmtId="166" fontId="24" fillId="13" borderId="9" xfId="0" applyNumberFormat="1" applyFont="1" applyFill="1" applyBorder="1" applyAlignment="1">
      <alignment horizontal="center" vertical="center"/>
    </xf>
    <xf numFmtId="166" fontId="24" fillId="13" borderId="10" xfId="0" applyNumberFormat="1" applyFont="1" applyFill="1" applyBorder="1" applyAlignment="1">
      <alignment horizontal="center" vertical="center"/>
    </xf>
    <xf numFmtId="10" fontId="24" fillId="13" borderId="9" xfId="2" applyNumberFormat="1" applyFont="1" applyFill="1" applyBorder="1" applyAlignment="1">
      <alignment horizontal="center" vertical="center"/>
    </xf>
    <xf numFmtId="10" fontId="24" fillId="13" borderId="10" xfId="2" applyNumberFormat="1" applyFont="1" applyFill="1" applyBorder="1" applyAlignment="1">
      <alignment horizontal="center" vertical="center"/>
    </xf>
    <xf numFmtId="10" fontId="24" fillId="13" borderId="11" xfId="2" applyNumberFormat="1" applyFont="1" applyFill="1" applyBorder="1" applyAlignment="1">
      <alignment horizontal="center" vertical="center"/>
    </xf>
    <xf numFmtId="0" fontId="7" fillId="12" borderId="9" xfId="0" applyFont="1" applyFill="1" applyBorder="1" applyAlignment="1">
      <alignment horizontal="center" vertical="center" textRotation="90" wrapText="1"/>
    </xf>
    <xf numFmtId="0" fontId="7" fillId="12" borderId="10" xfId="0" applyFont="1" applyFill="1" applyBorder="1" applyAlignment="1">
      <alignment horizontal="center" vertical="center" textRotation="90" wrapText="1"/>
    </xf>
    <xf numFmtId="0" fontId="7" fillId="12" borderId="11" xfId="0" applyFont="1" applyFill="1" applyBorder="1" applyAlignment="1">
      <alignment horizontal="center" vertical="center" textRotation="90" wrapText="1"/>
    </xf>
    <xf numFmtId="0" fontId="7" fillId="2" borderId="9" xfId="0" applyFont="1" applyFill="1" applyBorder="1" applyAlignment="1">
      <alignment horizontal="center" vertical="center" textRotation="90" wrapText="1"/>
    </xf>
    <xf numFmtId="0" fontId="7" fillId="2" borderId="10" xfId="0" applyFont="1" applyFill="1" applyBorder="1" applyAlignment="1">
      <alignment horizontal="center" vertical="center" textRotation="90" wrapText="1"/>
    </xf>
    <xf numFmtId="166" fontId="24" fillId="7" borderId="9" xfId="0" applyNumberFormat="1" applyFont="1" applyFill="1" applyBorder="1" applyAlignment="1">
      <alignment horizontal="center" vertical="center"/>
    </xf>
    <xf numFmtId="166" fontId="24" fillId="7" borderId="10" xfId="0" applyNumberFormat="1" applyFont="1" applyFill="1" applyBorder="1" applyAlignment="1">
      <alignment horizontal="center" vertical="center"/>
    </xf>
    <xf numFmtId="166" fontId="24" fillId="7" borderId="11" xfId="0" applyNumberFormat="1" applyFont="1" applyFill="1" applyBorder="1" applyAlignment="1">
      <alignment horizontal="center" vertical="center"/>
    </xf>
    <xf numFmtId="10" fontId="24" fillId="7" borderId="9" xfId="2" applyNumberFormat="1" applyFont="1" applyFill="1" applyBorder="1" applyAlignment="1">
      <alignment horizontal="center" vertical="center"/>
    </xf>
    <xf numFmtId="10" fontId="24" fillId="7" borderId="10" xfId="2" applyNumberFormat="1" applyFont="1" applyFill="1" applyBorder="1" applyAlignment="1">
      <alignment horizontal="center" vertical="center"/>
    </xf>
    <xf numFmtId="10" fontId="24" fillId="7" borderId="11" xfId="2" applyNumberFormat="1" applyFont="1" applyFill="1" applyBorder="1" applyAlignment="1">
      <alignment horizontal="center" vertical="center"/>
    </xf>
    <xf numFmtId="0" fontId="7" fillId="4" borderId="10" xfId="0" applyFont="1" applyFill="1" applyBorder="1" applyAlignment="1">
      <alignment horizontal="center" vertical="center" textRotation="90" wrapText="1"/>
    </xf>
    <xf numFmtId="0" fontId="7" fillId="4" borderId="11" xfId="0" applyFont="1" applyFill="1" applyBorder="1" applyAlignment="1">
      <alignment horizontal="center" vertical="center" textRotation="90" wrapText="1"/>
    </xf>
    <xf numFmtId="166" fontId="24" fillId="5" borderId="10" xfId="0" applyNumberFormat="1" applyFont="1" applyFill="1" applyBorder="1" applyAlignment="1">
      <alignment horizontal="center" vertical="center"/>
    </xf>
    <xf numFmtId="166" fontId="24" fillId="5" borderId="11" xfId="0" applyNumberFormat="1" applyFont="1" applyFill="1" applyBorder="1" applyAlignment="1">
      <alignment horizontal="center" vertical="center"/>
    </xf>
    <xf numFmtId="10" fontId="24" fillId="5" borderId="15" xfId="2" applyNumberFormat="1" applyFont="1" applyFill="1" applyBorder="1" applyAlignment="1">
      <alignment horizontal="center" vertical="center"/>
    </xf>
    <xf numFmtId="10" fontId="24" fillId="5" borderId="7" xfId="2" applyNumberFormat="1" applyFont="1" applyFill="1" applyBorder="1" applyAlignment="1">
      <alignment horizontal="center" vertical="center"/>
    </xf>
    <xf numFmtId="10" fontId="24" fillId="5" borderId="8" xfId="2" applyNumberFormat="1" applyFont="1" applyFill="1" applyBorder="1" applyAlignment="1">
      <alignment horizontal="center" vertical="center"/>
    </xf>
    <xf numFmtId="0" fontId="9" fillId="14"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9" fillId="14" borderId="0" xfId="0" applyFont="1" applyFill="1" applyAlignment="1">
      <alignment horizontal="center" vertical="center" wrapText="1"/>
    </xf>
    <xf numFmtId="0" fontId="9" fillId="14" borderId="16"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9" fillId="15" borderId="0" xfId="0" applyFont="1" applyFill="1" applyAlignment="1">
      <alignment horizontal="center" vertical="center" wrapText="1"/>
    </xf>
    <xf numFmtId="0" fontId="9" fillId="15" borderId="16"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11" borderId="0" xfId="0" applyFont="1" applyFill="1" applyAlignment="1">
      <alignment horizontal="center" vertical="center" wrapText="1"/>
    </xf>
    <xf numFmtId="0" fontId="6" fillId="11" borderId="16"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11" xfId="0" applyFont="1" applyFill="1" applyBorder="1" applyAlignment="1">
      <alignment horizontal="center" vertical="center" wrapText="1"/>
    </xf>
    <xf numFmtId="43" fontId="2" fillId="10" borderId="9" xfId="1" applyFont="1" applyFill="1" applyBorder="1" applyAlignment="1">
      <alignment horizontal="center" vertical="center" wrapText="1"/>
    </xf>
    <xf numFmtId="43" fontId="2" fillId="10" borderId="10" xfId="1" applyFont="1" applyFill="1" applyBorder="1" applyAlignment="1">
      <alignment horizontal="center" vertical="center" wrapText="1"/>
    </xf>
    <xf numFmtId="43" fontId="2" fillId="10" borderId="1" xfId="1" applyFont="1" applyFill="1" applyBorder="1" applyAlignment="1">
      <alignment horizontal="center" vertical="center"/>
    </xf>
    <xf numFmtId="43" fontId="2" fillId="10" borderId="76" xfId="1" applyFont="1" applyFill="1" applyBorder="1" applyAlignment="1">
      <alignment horizontal="center" vertical="center"/>
    </xf>
    <xf numFmtId="43" fontId="2" fillId="10" borderId="75" xfId="1" applyFont="1" applyFill="1" applyBorder="1" applyAlignment="1">
      <alignment horizontal="center" vertical="center"/>
    </xf>
    <xf numFmtId="43" fontId="0" fillId="10" borderId="10" xfId="1" applyFont="1" applyFill="1" applyBorder="1"/>
    <xf numFmtId="43" fontId="0" fillId="10" borderId="11" xfId="1" applyFont="1" applyFill="1" applyBorder="1"/>
    <xf numFmtId="43" fontId="2" fillId="10" borderId="50" xfId="1" applyFont="1" applyFill="1" applyBorder="1" applyAlignment="1">
      <alignment horizontal="center" vertical="center"/>
    </xf>
    <xf numFmtId="43" fontId="2" fillId="10" borderId="51" xfId="1" applyFont="1" applyFill="1" applyBorder="1" applyAlignment="1">
      <alignment horizontal="center" vertical="center"/>
    </xf>
    <xf numFmtId="43" fontId="2" fillId="10" borderId="52" xfId="1" applyFont="1" applyFill="1" applyBorder="1" applyAlignment="1">
      <alignment horizontal="center" vertical="center"/>
    </xf>
    <xf numFmtId="43" fontId="25" fillId="10" borderId="9" xfId="1" applyFont="1" applyFill="1" applyBorder="1" applyAlignment="1">
      <alignment horizontal="center" vertical="center" wrapText="1"/>
    </xf>
    <xf numFmtId="43" fontId="11" fillId="10" borderId="10" xfId="1" applyFont="1" applyFill="1" applyBorder="1"/>
    <xf numFmtId="43" fontId="11" fillId="10" borderId="11" xfId="1" applyFont="1" applyFill="1" applyBorder="1"/>
    <xf numFmtId="43" fontId="2" fillId="10" borderId="6" xfId="1" applyFont="1" applyFill="1" applyBorder="1" applyAlignment="1">
      <alignment horizontal="center" vertical="center" wrapText="1"/>
    </xf>
    <xf numFmtId="43" fontId="0" fillId="10" borderId="7" xfId="1" applyFont="1" applyFill="1" applyBorder="1"/>
    <xf numFmtId="43" fontId="0" fillId="10" borderId="8" xfId="1" applyFont="1" applyFill="1" applyBorder="1"/>
    <xf numFmtId="43" fontId="2" fillId="10" borderId="65" xfId="1" applyFont="1" applyFill="1" applyBorder="1" applyAlignment="1">
      <alignment horizontal="center" vertical="center"/>
    </xf>
    <xf numFmtId="0" fontId="20" fillId="0" borderId="134" xfId="0" applyFont="1" applyBorder="1" applyAlignment="1">
      <alignment horizontal="right" vertical="center" wrapText="1"/>
    </xf>
    <xf numFmtId="0" fontId="13" fillId="0" borderId="131" xfId="0" applyFont="1" applyBorder="1"/>
    <xf numFmtId="0" fontId="13" fillId="0" borderId="132" xfId="0" applyFont="1" applyBorder="1"/>
    <xf numFmtId="0" fontId="13" fillId="0" borderId="129" xfId="0" applyFont="1" applyBorder="1"/>
    <xf numFmtId="0" fontId="10" fillId="0" borderId="2" xfId="0" applyFont="1" applyBorder="1" applyAlignment="1">
      <alignment horizontal="center" wrapText="1"/>
    </xf>
    <xf numFmtId="0" fontId="0" fillId="0" borderId="3"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10" fillId="0" borderId="2" xfId="0" applyFont="1" applyBorder="1" applyAlignment="1">
      <alignment horizontal="center" vertical="top" wrapText="1"/>
    </xf>
    <xf numFmtId="0" fontId="0" fillId="0" borderId="3" xfId="0" applyBorder="1" applyAlignment="1">
      <alignment horizontal="center" vertical="top"/>
    </xf>
    <xf numFmtId="0" fontId="0" fillId="0" borderId="14" xfId="0" applyBorder="1" applyAlignment="1">
      <alignment horizontal="center" vertical="top"/>
    </xf>
    <xf numFmtId="0" fontId="0" fillId="0" borderId="13" xfId="0"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17" xfId="0" applyBorder="1" applyAlignment="1">
      <alignment horizontal="center" vertical="top"/>
    </xf>
    <xf numFmtId="0" fontId="45" fillId="63" borderId="0" xfId="0" applyFont="1" applyFill="1" applyAlignment="1">
      <alignment horizontal="center"/>
    </xf>
    <xf numFmtId="0" fontId="15" fillId="0" borderId="57" xfId="0" applyFont="1" applyBorder="1" applyAlignment="1">
      <alignment horizontal="center" vertical="center" wrapText="1"/>
    </xf>
    <xf numFmtId="0" fontId="15" fillId="0" borderId="57" xfId="0" applyFont="1" applyBorder="1" applyAlignment="1">
      <alignment horizontal="center" wrapText="1"/>
    </xf>
    <xf numFmtId="0" fontId="15" fillId="0" borderId="74" xfId="0" applyFont="1" applyBorder="1" applyAlignment="1">
      <alignment horizontal="center" wrapText="1"/>
    </xf>
    <xf numFmtId="0" fontId="15" fillId="0" borderId="56" xfId="0" applyFont="1" applyBorder="1" applyAlignment="1">
      <alignment horizontal="center" wrapText="1"/>
    </xf>
    <xf numFmtId="0" fontId="5" fillId="59" borderId="123" xfId="0" applyFont="1" applyFill="1" applyBorder="1" applyAlignment="1">
      <alignment horizontal="center" vertical="center" textRotation="90" wrapText="1"/>
    </xf>
    <xf numFmtId="0" fontId="13" fillId="0" borderId="126" xfId="0" applyFont="1" applyBorder="1"/>
    <xf numFmtId="0" fontId="3" fillId="59" borderId="121" xfId="0" applyFont="1" applyFill="1" applyBorder="1" applyAlignment="1">
      <alignment horizontal="center" vertical="center" wrapText="1"/>
    </xf>
    <xf numFmtId="0" fontId="13" fillId="0" borderId="125" xfId="0" applyFont="1" applyBorder="1"/>
    <xf numFmtId="0" fontId="13" fillId="0" borderId="128" xfId="0" applyFont="1" applyBorder="1"/>
    <xf numFmtId="0" fontId="3" fillId="59" borderId="57" xfId="0" applyFont="1" applyFill="1" applyBorder="1" applyAlignment="1">
      <alignment horizontal="center" vertical="center" wrapText="1"/>
    </xf>
    <xf numFmtId="0" fontId="13" fillId="0" borderId="57" xfId="0" applyFont="1" applyBorder="1"/>
    <xf numFmtId="170" fontId="7" fillId="0" borderId="68" xfId="0" applyNumberFormat="1" applyFont="1" applyBorder="1" applyAlignment="1">
      <alignment horizontal="center" vertical="center" wrapText="1"/>
    </xf>
    <xf numFmtId="0" fontId="28" fillId="0" borderId="88" xfId="0" applyFont="1" applyBorder="1" applyAlignment="1">
      <alignment horizontal="center"/>
    </xf>
    <xf numFmtId="0" fontId="28" fillId="0" borderId="63" xfId="0" applyFont="1" applyBorder="1" applyAlignment="1">
      <alignment horizontal="center"/>
    </xf>
    <xf numFmtId="0" fontId="5" fillId="62" borderId="91" xfId="0" applyFont="1" applyFill="1" applyBorder="1" applyAlignment="1">
      <alignment horizontal="center" vertical="center" textRotation="90" wrapText="1"/>
    </xf>
    <xf numFmtId="0" fontId="5" fillId="62" borderId="89" xfId="0" applyFont="1" applyFill="1" applyBorder="1" applyAlignment="1">
      <alignment horizontal="center" vertical="center" textRotation="90" wrapText="1"/>
    </xf>
    <xf numFmtId="0" fontId="5" fillId="62" borderId="62" xfId="0" applyFont="1" applyFill="1" applyBorder="1" applyAlignment="1">
      <alignment horizontal="center" vertical="center" textRotation="90" wrapText="1"/>
    </xf>
    <xf numFmtId="0" fontId="3" fillId="62" borderId="68" xfId="0" applyFont="1" applyFill="1" applyBorder="1" applyAlignment="1">
      <alignment horizontal="center" vertical="center" wrapText="1"/>
    </xf>
    <xf numFmtId="0" fontId="3" fillId="62" borderId="88" xfId="0" applyFont="1" applyFill="1" applyBorder="1" applyAlignment="1">
      <alignment horizontal="center" vertical="center" wrapText="1"/>
    </xf>
    <xf numFmtId="0" fontId="3" fillId="62" borderId="63" xfId="0" applyFont="1" applyFill="1" applyBorder="1" applyAlignment="1">
      <alignment horizontal="center" vertical="center" wrapText="1"/>
    </xf>
    <xf numFmtId="0" fontId="3" fillId="62" borderId="120" xfId="0" applyFont="1" applyFill="1" applyBorder="1" applyAlignment="1">
      <alignment horizontal="center" vertical="center" wrapText="1"/>
    </xf>
    <xf numFmtId="0" fontId="13" fillId="0" borderId="0" xfId="0" applyFont="1"/>
    <xf numFmtId="0" fontId="13" fillId="0" borderId="88" xfId="0" applyFont="1" applyBorder="1"/>
    <xf numFmtId="0" fontId="13" fillId="0" borderId="63" xfId="0" applyFont="1" applyBorder="1"/>
    <xf numFmtId="0" fontId="3" fillId="62" borderId="91" xfId="0" applyFont="1" applyFill="1" applyBorder="1" applyAlignment="1">
      <alignment horizontal="center" vertical="center" wrapText="1"/>
    </xf>
    <xf numFmtId="0" fontId="3" fillId="62" borderId="89" xfId="0" applyFont="1" applyFill="1" applyBorder="1" applyAlignment="1">
      <alignment horizontal="center" vertical="center" wrapText="1"/>
    </xf>
    <xf numFmtId="0" fontId="3" fillId="62" borderId="62" xfId="0" applyFont="1" applyFill="1" applyBorder="1" applyAlignment="1">
      <alignment horizontal="center" vertical="center" wrapText="1"/>
    </xf>
    <xf numFmtId="0" fontId="16" fillId="62" borderId="68" xfId="0" applyFont="1" applyFill="1" applyBorder="1" applyAlignment="1">
      <alignment horizontal="center" vertical="center" wrapText="1"/>
    </xf>
    <xf numFmtId="0" fontId="16" fillId="62" borderId="88" xfId="0" applyFont="1" applyFill="1" applyBorder="1" applyAlignment="1">
      <alignment horizontal="center" vertical="center" wrapText="1"/>
    </xf>
    <xf numFmtId="0" fontId="16" fillId="62" borderId="63" xfId="0" applyFont="1" applyFill="1" applyBorder="1" applyAlignment="1">
      <alignment horizontal="center" vertical="center" wrapText="1"/>
    </xf>
    <xf numFmtId="0" fontId="19" fillId="62" borderId="68" xfId="0" applyFont="1" applyFill="1" applyBorder="1" applyAlignment="1">
      <alignment horizontal="center" vertical="center" wrapText="1"/>
    </xf>
    <xf numFmtId="0" fontId="19" fillId="62" borderId="88" xfId="0" applyFont="1" applyFill="1" applyBorder="1" applyAlignment="1">
      <alignment horizontal="center" vertical="center" wrapText="1"/>
    </xf>
    <xf numFmtId="0" fontId="19" fillId="62" borderId="63" xfId="0" applyFont="1" applyFill="1" applyBorder="1" applyAlignment="1">
      <alignment horizontal="center" vertical="center" wrapText="1"/>
    </xf>
    <xf numFmtId="170" fontId="7" fillId="0" borderId="88" xfId="0" applyNumberFormat="1" applyFont="1" applyBorder="1" applyAlignment="1">
      <alignment horizontal="center" vertical="center"/>
    </xf>
    <xf numFmtId="0" fontId="3" fillId="3" borderId="12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121" xfId="0" applyFont="1" applyFill="1" applyBorder="1" applyAlignment="1">
      <alignment horizontal="center" vertical="center"/>
    </xf>
    <xf numFmtId="0" fontId="16" fillId="3" borderId="57" xfId="0" applyFont="1" applyFill="1" applyBorder="1" applyAlignment="1">
      <alignment horizontal="center" vertical="center" wrapText="1"/>
    </xf>
    <xf numFmtId="0" fontId="31" fillId="55" borderId="0" xfId="0" applyFont="1" applyFill="1" applyAlignment="1">
      <alignment horizontal="center"/>
    </xf>
    <xf numFmtId="0" fontId="31" fillId="21" borderId="0" xfId="0" applyFont="1" applyFill="1" applyAlignment="1">
      <alignment horizontal="center"/>
    </xf>
    <xf numFmtId="0" fontId="36" fillId="19" borderId="9" xfId="0" applyFont="1" applyFill="1" applyBorder="1" applyAlignment="1">
      <alignment horizontal="center" vertical="center" wrapText="1"/>
    </xf>
    <xf numFmtId="0" fontId="36" fillId="19" borderId="10" xfId="0" applyFont="1" applyFill="1" applyBorder="1" applyAlignment="1">
      <alignment horizontal="center" vertical="center" wrapText="1"/>
    </xf>
    <xf numFmtId="0" fontId="36" fillId="19" borderId="11" xfId="0" applyFont="1" applyFill="1" applyBorder="1" applyAlignment="1">
      <alignment horizontal="center" vertical="center" wrapText="1"/>
    </xf>
    <xf numFmtId="0" fontId="5" fillId="22" borderId="123" xfId="0" applyFont="1" applyFill="1" applyBorder="1" applyAlignment="1">
      <alignment horizontal="center" vertical="center" textRotation="90" wrapText="1"/>
    </xf>
    <xf numFmtId="0" fontId="3" fillId="22" borderId="121" xfId="0" applyFont="1" applyFill="1" applyBorder="1" applyAlignment="1">
      <alignment horizontal="center" vertical="center" wrapText="1"/>
    </xf>
    <xf numFmtId="0" fontId="3" fillId="22" borderId="57" xfId="0" applyFont="1" applyFill="1" applyBorder="1" applyAlignment="1">
      <alignment horizontal="center" vertical="center" wrapText="1"/>
    </xf>
    <xf numFmtId="170" fontId="7" fillId="0" borderId="88" xfId="0" applyNumberFormat="1" applyFont="1" applyBorder="1" applyAlignment="1">
      <alignment horizontal="center" vertical="center" wrapText="1"/>
    </xf>
    <xf numFmtId="170" fontId="7" fillId="0" borderId="63" xfId="0" applyNumberFormat="1" applyFont="1" applyBorder="1" applyAlignment="1">
      <alignment horizontal="center" vertical="center" wrapText="1"/>
    </xf>
    <xf numFmtId="0" fontId="5" fillId="2" borderId="123" xfId="0" applyFont="1" applyFill="1" applyBorder="1" applyAlignment="1">
      <alignment horizontal="center" vertical="center" textRotation="90" wrapText="1"/>
    </xf>
    <xf numFmtId="0" fontId="3" fillId="2" borderId="121" xfId="0" applyFont="1" applyFill="1" applyBorder="1" applyAlignment="1">
      <alignment horizontal="center" vertical="center" wrapText="1"/>
    </xf>
    <xf numFmtId="0" fontId="3" fillId="2" borderId="125" xfId="0" applyFont="1" applyFill="1" applyBorder="1" applyAlignment="1">
      <alignment horizontal="center" vertical="center" wrapText="1"/>
    </xf>
    <xf numFmtId="0" fontId="3" fillId="2" borderId="128"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5" fillId="3" borderId="123" xfId="0" applyFont="1" applyFill="1" applyBorder="1" applyAlignment="1">
      <alignment horizontal="center" vertical="center" textRotation="90" wrapText="1"/>
    </xf>
    <xf numFmtId="0" fontId="7" fillId="27" borderId="42" xfId="6" applyFont="1" applyFill="1" applyBorder="1" applyAlignment="1">
      <alignment horizontal="center" vertical="center" wrapText="1"/>
    </xf>
    <xf numFmtId="0" fontId="7" fillId="27" borderId="38" xfId="6" applyFont="1" applyFill="1" applyBorder="1" applyAlignment="1">
      <alignment horizontal="center" vertical="center" wrapText="1"/>
    </xf>
    <xf numFmtId="0" fontId="3" fillId="27" borderId="42" xfId="6" applyFont="1" applyFill="1" applyBorder="1" applyAlignment="1">
      <alignment horizontal="left" vertical="center" wrapText="1"/>
    </xf>
    <xf numFmtId="0" fontId="3" fillId="27" borderId="41" xfId="6" applyFont="1" applyFill="1" applyBorder="1" applyAlignment="1">
      <alignment horizontal="left" vertical="center" wrapText="1"/>
    </xf>
    <xf numFmtId="0" fontId="28" fillId="13" borderId="42" xfId="6" applyFont="1" applyFill="1" applyBorder="1" applyAlignment="1">
      <alignment horizontal="center" vertical="center" wrapText="1"/>
    </xf>
    <xf numFmtId="0" fontId="28" fillId="13" borderId="26" xfId="6" applyFont="1" applyFill="1" applyBorder="1" applyAlignment="1">
      <alignment horizontal="center" vertical="center" wrapText="1"/>
    </xf>
    <xf numFmtId="0" fontId="28" fillId="13" borderId="38" xfId="6" applyFont="1" applyFill="1" applyBorder="1" applyAlignment="1">
      <alignment horizontal="center" vertical="center" wrapText="1"/>
    </xf>
    <xf numFmtId="0" fontId="28" fillId="13" borderId="109" xfId="6" applyFont="1" applyFill="1" applyBorder="1" applyAlignment="1">
      <alignment horizontal="center" vertical="center" wrapText="1"/>
    </xf>
    <xf numFmtId="0" fontId="7" fillId="27" borderId="26" xfId="6" applyFont="1" applyFill="1" applyBorder="1" applyAlignment="1">
      <alignment horizontal="center" vertical="center" wrapText="1"/>
    </xf>
    <xf numFmtId="0" fontId="16" fillId="27" borderId="42" xfId="6" applyFont="1" applyFill="1" applyBorder="1" applyAlignment="1">
      <alignment horizontal="left" vertical="center" wrapText="1"/>
    </xf>
    <xf numFmtId="0" fontId="16" fillId="27" borderId="41" xfId="6" applyFont="1" applyFill="1" applyBorder="1" applyAlignment="1">
      <alignment horizontal="left" vertical="center" wrapText="1"/>
    </xf>
    <xf numFmtId="0" fontId="16" fillId="27" borderId="26" xfId="6" applyFont="1" applyFill="1" applyBorder="1" applyAlignment="1">
      <alignment horizontal="left" vertical="center" wrapText="1"/>
    </xf>
    <xf numFmtId="0" fontId="7" fillId="2" borderId="24" xfId="6" applyFont="1" applyFill="1" applyBorder="1" applyAlignment="1">
      <alignment horizontal="center" vertical="center" textRotation="90" wrapText="1"/>
    </xf>
    <xf numFmtId="166" fontId="15" fillId="2" borderId="24" xfId="6" applyNumberFormat="1" applyFont="1" applyFill="1" applyBorder="1" applyAlignment="1">
      <alignment horizontal="center" vertical="center"/>
    </xf>
    <xf numFmtId="0" fontId="12" fillId="17" borderId="2" xfId="6" applyFont="1" applyFill="1" applyBorder="1" applyAlignment="1">
      <alignment horizontal="center" vertical="center" wrapText="1"/>
    </xf>
    <xf numFmtId="0" fontId="12" fillId="17" borderId="3" xfId="6" applyFont="1" applyFill="1" applyBorder="1" applyAlignment="1">
      <alignment horizontal="center" vertical="center" wrapText="1"/>
    </xf>
    <xf numFmtId="0" fontId="13" fillId="0" borderId="3" xfId="6" applyFont="1" applyBorder="1"/>
    <xf numFmtId="0" fontId="13" fillId="0" borderId="14" xfId="6" applyFont="1" applyBorder="1"/>
    <xf numFmtId="0" fontId="13" fillId="0" borderId="13" xfId="6" applyFont="1" applyBorder="1"/>
    <xf numFmtId="0" fontId="13" fillId="0" borderId="16" xfId="6" applyFont="1" applyBorder="1"/>
    <xf numFmtId="0" fontId="12" fillId="18" borderId="13" xfId="6" applyFont="1" applyFill="1" applyBorder="1" applyAlignment="1">
      <alignment horizontal="center" vertical="center" wrapText="1"/>
    </xf>
    <xf numFmtId="0" fontId="14" fillId="19" borderId="13" xfId="6" applyFont="1" applyFill="1" applyBorder="1" applyAlignment="1">
      <alignment horizontal="center" vertical="center" wrapText="1"/>
    </xf>
    <xf numFmtId="0" fontId="13" fillId="0" borderId="4" xfId="6" applyFont="1" applyBorder="1"/>
    <xf numFmtId="0" fontId="13" fillId="0" borderId="5" xfId="6" applyFont="1" applyBorder="1"/>
    <xf numFmtId="0" fontId="13" fillId="0" borderId="17" xfId="6" applyFont="1" applyBorder="1"/>
    <xf numFmtId="0" fontId="2" fillId="20" borderId="21" xfId="6" applyFont="1" applyFill="1" applyBorder="1" applyAlignment="1">
      <alignment horizontal="center" vertical="center" wrapText="1"/>
    </xf>
    <xf numFmtId="0" fontId="2" fillId="20" borderId="30" xfId="6" applyFont="1" applyFill="1" applyBorder="1" applyAlignment="1">
      <alignment horizontal="center" vertical="center" wrapText="1"/>
    </xf>
    <xf numFmtId="165" fontId="2" fillId="21" borderId="21" xfId="6" applyNumberFormat="1" applyFont="1" applyFill="1" applyBorder="1" applyAlignment="1">
      <alignment horizontal="center" vertical="center" wrapText="1"/>
    </xf>
    <xf numFmtId="165" fontId="2" fillId="21" borderId="26" xfId="6" applyNumberFormat="1" applyFont="1" applyFill="1" applyBorder="1" applyAlignment="1">
      <alignment horizontal="center" vertical="center" wrapText="1"/>
    </xf>
    <xf numFmtId="165" fontId="2" fillId="20" borderId="26" xfId="6" applyNumberFormat="1" applyFont="1" applyFill="1" applyBorder="1" applyAlignment="1">
      <alignment horizontal="center" vertical="center" wrapText="1"/>
    </xf>
    <xf numFmtId="0" fontId="7" fillId="2" borderId="26" xfId="6" applyFont="1" applyFill="1" applyBorder="1" applyAlignment="1">
      <alignment horizontal="center" vertical="center" textRotation="90" wrapText="1"/>
    </xf>
    <xf numFmtId="166" fontId="15" fillId="2" borderId="26" xfId="6" applyNumberFormat="1" applyFont="1" applyFill="1" applyBorder="1" applyAlignment="1">
      <alignment horizontal="center" vertical="center"/>
    </xf>
    <xf numFmtId="0" fontId="7" fillId="26" borderId="26" xfId="6" applyFont="1" applyFill="1" applyBorder="1" applyAlignment="1">
      <alignment horizontal="center" vertical="center" textRotation="90" wrapText="1"/>
    </xf>
    <xf numFmtId="166" fontId="15" fillId="26" borderId="26" xfId="6" applyNumberFormat="1" applyFont="1" applyFill="1" applyBorder="1" applyAlignment="1">
      <alignment horizontal="center" vertical="center"/>
    </xf>
    <xf numFmtId="0" fontId="7" fillId="22" borderId="2" xfId="6" applyFont="1" applyFill="1" applyBorder="1" applyAlignment="1">
      <alignment horizontal="center" vertical="center" textRotation="90" wrapText="1"/>
    </xf>
    <xf numFmtId="166" fontId="15" fillId="22" borderId="14" xfId="6" applyNumberFormat="1" applyFont="1" applyFill="1" applyBorder="1" applyAlignment="1">
      <alignment horizontal="center" vertical="center"/>
    </xf>
    <xf numFmtId="166" fontId="15" fillId="20" borderId="142" xfId="6" applyNumberFormat="1" applyFont="1" applyFill="1" applyBorder="1" applyAlignment="1">
      <alignment horizontal="center" vertical="center"/>
    </xf>
    <xf numFmtId="0" fontId="13" fillId="0" borderId="143" xfId="6" applyFont="1" applyBorder="1"/>
    <xf numFmtId="0" fontId="13" fillId="0" borderId="145" xfId="6" applyFont="1" applyBorder="1"/>
    <xf numFmtId="0" fontId="7" fillId="13" borderId="42" xfId="6" applyFont="1" applyFill="1" applyBorder="1" applyAlignment="1">
      <alignment horizontal="center" vertical="center" wrapText="1"/>
    </xf>
    <xf numFmtId="0" fontId="7" fillId="13" borderId="26" xfId="6" applyFont="1" applyFill="1" applyBorder="1" applyAlignment="1">
      <alignment horizontal="center" vertical="center" wrapText="1"/>
    </xf>
    <xf numFmtId="0" fontId="7" fillId="13" borderId="38" xfId="6" applyFont="1" applyFill="1" applyBorder="1" applyAlignment="1">
      <alignment horizontal="center" vertical="center" wrapText="1"/>
    </xf>
    <xf numFmtId="0" fontId="12" fillId="18" borderId="25" xfId="6" applyFont="1" applyFill="1" applyBorder="1" applyAlignment="1">
      <alignment horizontal="right"/>
    </xf>
    <xf numFmtId="0" fontId="12" fillId="18" borderId="47" xfId="6" applyFont="1" applyFill="1" applyBorder="1" applyAlignment="1">
      <alignment horizontal="right"/>
    </xf>
    <xf numFmtId="0" fontId="13" fillId="0" borderId="47" xfId="6" applyFont="1" applyBorder="1"/>
    <xf numFmtId="0" fontId="3" fillId="0" borderId="12" xfId="3" applyBorder="1" applyAlignment="1">
      <alignment horizontal="left" vertical="center" wrapText="1"/>
    </xf>
    <xf numFmtId="0" fontId="3" fillId="0" borderId="10" xfId="3" applyBorder="1" applyAlignment="1">
      <alignment horizontal="left" vertical="center" wrapText="1"/>
    </xf>
    <xf numFmtId="0" fontId="3" fillId="0" borderId="15" xfId="3" applyBorder="1" applyAlignment="1">
      <alignment horizontal="left" vertical="center" wrapText="1"/>
    </xf>
    <xf numFmtId="0" fontId="3" fillId="0" borderId="7" xfId="3" applyBorder="1" applyAlignment="1">
      <alignment horizontal="left" vertical="center" wrapText="1"/>
    </xf>
    <xf numFmtId="0" fontId="3" fillId="0" borderId="8" xfId="3" applyBorder="1" applyAlignment="1">
      <alignment horizontal="left" vertical="center" wrapText="1"/>
    </xf>
    <xf numFmtId="0" fontId="12" fillId="18" borderId="22" xfId="6" applyFont="1" applyFill="1" applyBorder="1" applyAlignment="1">
      <alignment horizontal="right" vertical="center"/>
    </xf>
    <xf numFmtId="0" fontId="12" fillId="18" borderId="23" xfId="6" applyFont="1" applyFill="1" applyBorder="1" applyAlignment="1">
      <alignment horizontal="right" vertical="center"/>
    </xf>
    <xf numFmtId="0" fontId="13" fillId="0" borderId="23" xfId="6" applyFont="1" applyBorder="1" applyAlignment="1">
      <alignment vertical="center"/>
    </xf>
    <xf numFmtId="0" fontId="7" fillId="27" borderId="2" xfId="6" applyFont="1" applyFill="1" applyBorder="1" applyAlignment="1">
      <alignment horizontal="center" vertical="center" textRotation="90" wrapText="1"/>
    </xf>
    <xf numFmtId="0" fontId="7" fillId="27" borderId="13" xfId="6" applyFont="1" applyFill="1" applyBorder="1" applyAlignment="1">
      <alignment horizontal="center" vertical="center" textRotation="90" wrapText="1"/>
    </xf>
    <xf numFmtId="0" fontId="7" fillId="27" borderId="4" xfId="6" applyFont="1" applyFill="1" applyBorder="1" applyAlignment="1">
      <alignment horizontal="center" vertical="center" textRotation="90" wrapText="1"/>
    </xf>
    <xf numFmtId="166" fontId="15" fillId="27" borderId="142" xfId="6" applyNumberFormat="1" applyFont="1" applyFill="1" applyBorder="1" applyAlignment="1">
      <alignment horizontal="center" vertical="center"/>
    </xf>
    <xf numFmtId="166" fontId="15" fillId="27" borderId="143" xfId="6" applyNumberFormat="1" applyFont="1" applyFill="1" applyBorder="1" applyAlignment="1">
      <alignment horizontal="center" vertical="center"/>
    </xf>
    <xf numFmtId="166" fontId="15" fillId="27" borderId="145" xfId="6" applyNumberFormat="1" applyFont="1" applyFill="1" applyBorder="1" applyAlignment="1">
      <alignment horizontal="center" vertical="center"/>
    </xf>
    <xf numFmtId="0" fontId="7" fillId="2" borderId="2" xfId="6" applyFont="1" applyFill="1" applyBorder="1" applyAlignment="1">
      <alignment horizontal="center" vertical="center" textRotation="90" wrapText="1"/>
    </xf>
    <xf numFmtId="0" fontId="7" fillId="2" borderId="13" xfId="6" applyFont="1" applyFill="1" applyBorder="1" applyAlignment="1">
      <alignment horizontal="center" vertical="center" textRotation="90" wrapText="1"/>
    </xf>
    <xf numFmtId="166" fontId="15" fillId="2" borderId="142" xfId="6" applyNumberFormat="1" applyFont="1" applyFill="1" applyBorder="1" applyAlignment="1">
      <alignment horizontal="center" vertical="center"/>
    </xf>
    <xf numFmtId="166" fontId="15" fillId="2" borderId="143" xfId="6" applyNumberFormat="1" applyFont="1" applyFill="1" applyBorder="1" applyAlignment="1">
      <alignment horizontal="center" vertical="center"/>
    </xf>
    <xf numFmtId="0" fontId="7" fillId="3" borderId="2" xfId="6" applyFont="1" applyFill="1" applyBorder="1" applyAlignment="1">
      <alignment horizontal="center" vertical="center" textRotation="90" wrapText="1"/>
    </xf>
    <xf numFmtId="0" fontId="7" fillId="2" borderId="12" xfId="6" applyFont="1" applyFill="1" applyBorder="1" applyAlignment="1">
      <alignment horizontal="center" vertical="center" wrapText="1"/>
    </xf>
    <xf numFmtId="0" fontId="7" fillId="2" borderId="15" xfId="6" applyFont="1" applyFill="1" applyBorder="1" applyAlignment="1">
      <alignment horizontal="center" vertical="center" wrapText="1"/>
    </xf>
    <xf numFmtId="0" fontId="7" fillId="2" borderId="10" xfId="6" applyFont="1" applyFill="1" applyBorder="1" applyAlignment="1">
      <alignment horizontal="center" vertical="center" wrapText="1"/>
    </xf>
    <xf numFmtId="0" fontId="7" fillId="22" borderId="13" xfId="6" applyFont="1" applyFill="1" applyBorder="1" applyAlignment="1">
      <alignment horizontal="center" vertical="center" textRotation="90" wrapText="1"/>
    </xf>
    <xf numFmtId="0" fontId="7" fillId="22" borderId="150" xfId="6" applyFont="1" applyFill="1" applyBorder="1" applyAlignment="1">
      <alignment horizontal="center" vertical="center" textRotation="90" wrapText="1"/>
    </xf>
    <xf numFmtId="166" fontId="15" fillId="22" borderId="9" xfId="6" applyNumberFormat="1" applyFont="1" applyFill="1" applyBorder="1" applyAlignment="1">
      <alignment horizontal="center" vertical="center"/>
    </xf>
    <xf numFmtId="166" fontId="15" fillId="22" borderId="10" xfId="6" applyNumberFormat="1" applyFont="1" applyFill="1" applyBorder="1" applyAlignment="1">
      <alignment horizontal="center" vertical="center"/>
    </xf>
    <xf numFmtId="166" fontId="15" fillId="22" borderId="11" xfId="6" applyNumberFormat="1" applyFont="1" applyFill="1" applyBorder="1" applyAlignment="1">
      <alignment horizontal="center" vertical="center"/>
    </xf>
    <xf numFmtId="0" fontId="7" fillId="26" borderId="148" xfId="6" applyFont="1" applyFill="1" applyBorder="1" applyAlignment="1">
      <alignment horizontal="center" vertical="center" textRotation="90" wrapText="1"/>
    </xf>
    <xf numFmtId="0" fontId="7" fillId="26" borderId="13" xfId="6" applyFont="1" applyFill="1" applyBorder="1" applyAlignment="1">
      <alignment horizontal="center" vertical="center" textRotation="90" wrapText="1"/>
    </xf>
    <xf numFmtId="0" fontId="2" fillId="20" borderId="9" xfId="6" applyFont="1" applyFill="1" applyBorder="1" applyAlignment="1">
      <alignment horizontal="center" vertical="center" wrapText="1"/>
    </xf>
    <xf numFmtId="0" fontId="52" fillId="20" borderId="9" xfId="6" applyFont="1" applyFill="1" applyBorder="1" applyAlignment="1">
      <alignment horizontal="center" vertical="center" wrapText="1"/>
    </xf>
    <xf numFmtId="0" fontId="28" fillId="0" borderId="10" xfId="6" applyFont="1" applyBorder="1"/>
    <xf numFmtId="0" fontId="7" fillId="22" borderId="9" xfId="6" applyFont="1" applyFill="1" applyBorder="1" applyAlignment="1">
      <alignment horizontal="center" vertical="center" textRotation="90" wrapText="1"/>
    </xf>
    <xf numFmtId="0" fontId="7" fillId="22" borderId="10" xfId="6" applyFont="1" applyFill="1" applyBorder="1" applyAlignment="1">
      <alignment horizontal="center" vertical="center" textRotation="90" wrapText="1"/>
    </xf>
    <xf numFmtId="0" fontId="7" fillId="22" borderId="159" xfId="6" applyFont="1" applyFill="1" applyBorder="1" applyAlignment="1">
      <alignment horizontal="center" vertical="center" textRotation="90" wrapText="1"/>
    </xf>
    <xf numFmtId="0" fontId="7" fillId="26" borderId="160" xfId="6" applyFont="1" applyFill="1" applyBorder="1" applyAlignment="1">
      <alignment horizontal="center" vertical="center" textRotation="90" wrapText="1"/>
    </xf>
    <xf numFmtId="0" fontId="7" fillId="26" borderId="10" xfId="6" applyFont="1" applyFill="1" applyBorder="1" applyAlignment="1">
      <alignment horizontal="center" vertical="center" textRotation="90" wrapText="1"/>
    </xf>
    <xf numFmtId="166" fontId="15" fillId="26" borderId="10" xfId="6" applyNumberFormat="1" applyFont="1" applyFill="1" applyBorder="1" applyAlignment="1">
      <alignment horizontal="center" vertical="center"/>
    </xf>
    <xf numFmtId="166" fontId="15" fillId="26" borderId="11" xfId="6" applyNumberFormat="1" applyFont="1" applyFill="1" applyBorder="1" applyAlignment="1">
      <alignment horizontal="center" vertical="center"/>
    </xf>
    <xf numFmtId="0" fontId="12" fillId="18" borderId="22" xfId="6" applyFont="1" applyFill="1" applyBorder="1" applyAlignment="1">
      <alignment horizontal="right"/>
    </xf>
    <xf numFmtId="0" fontId="12" fillId="18" borderId="23" xfId="6" applyFont="1" applyFill="1" applyBorder="1" applyAlignment="1">
      <alignment horizontal="right"/>
    </xf>
    <xf numFmtId="0" fontId="7" fillId="3" borderId="9" xfId="6" applyFont="1" applyFill="1" applyBorder="1" applyAlignment="1">
      <alignment horizontal="center" vertical="center" textRotation="90" wrapText="1"/>
    </xf>
    <xf numFmtId="0" fontId="7" fillId="27" borderId="9" xfId="6" applyFont="1" applyFill="1" applyBorder="1" applyAlignment="1">
      <alignment horizontal="center" vertical="center" textRotation="90" wrapText="1"/>
    </xf>
    <xf numFmtId="0" fontId="7" fillId="27" borderId="10" xfId="6" applyFont="1" applyFill="1" applyBorder="1" applyAlignment="1">
      <alignment horizontal="center" vertical="center" textRotation="90" wrapText="1"/>
    </xf>
    <xf numFmtId="0" fontId="7" fillId="27" borderId="11" xfId="6" applyFont="1" applyFill="1" applyBorder="1" applyAlignment="1">
      <alignment horizontal="center" vertical="center" textRotation="90" wrapText="1"/>
    </xf>
    <xf numFmtId="0" fontId="7" fillId="2" borderId="9" xfId="6" applyFont="1" applyFill="1" applyBorder="1" applyAlignment="1">
      <alignment horizontal="center" vertical="center" textRotation="90" wrapText="1"/>
    </xf>
    <xf numFmtId="0" fontId="7" fillId="2" borderId="10" xfId="6" applyFont="1" applyFill="1" applyBorder="1" applyAlignment="1">
      <alignment horizontal="center" vertical="center" textRotation="90" wrapText="1"/>
    </xf>
    <xf numFmtId="0" fontId="7" fillId="27" borderId="12" xfId="6" applyFont="1" applyFill="1" applyBorder="1" applyAlignment="1">
      <alignment horizontal="center" vertical="center" wrapText="1"/>
    </xf>
    <xf numFmtId="0" fontId="7" fillId="27" borderId="10" xfId="6" applyFont="1" applyFill="1" applyBorder="1" applyAlignment="1">
      <alignment horizontal="center" vertical="center" wrapText="1"/>
    </xf>
    <xf numFmtId="0" fontId="12" fillId="18" borderId="22" xfId="6" applyFont="1" applyFill="1" applyBorder="1" applyAlignment="1">
      <alignment horizontal="center" vertical="center"/>
    </xf>
    <xf numFmtId="0" fontId="12" fillId="18" borderId="23" xfId="6" applyFont="1" applyFill="1" applyBorder="1" applyAlignment="1">
      <alignment horizontal="center" vertical="center"/>
    </xf>
    <xf numFmtId="0" fontId="2" fillId="20" borderId="0" xfId="6" applyFont="1" applyFill="1" applyAlignment="1">
      <alignment horizontal="center" vertical="center" wrapText="1"/>
    </xf>
    <xf numFmtId="165" fontId="2" fillId="21" borderId="0" xfId="6" applyNumberFormat="1" applyFont="1" applyFill="1" applyAlignment="1">
      <alignment horizontal="center" vertical="center" wrapText="1"/>
    </xf>
    <xf numFmtId="166" fontId="11" fillId="9" borderId="9" xfId="0" applyNumberFormat="1" applyFont="1" applyFill="1" applyBorder="1" applyAlignment="1">
      <alignment horizontal="center" vertical="center"/>
    </xf>
    <xf numFmtId="166" fontId="11" fillId="9" borderId="10" xfId="0" applyNumberFormat="1" applyFont="1" applyFill="1" applyBorder="1" applyAlignment="1">
      <alignment horizontal="center" vertical="center"/>
    </xf>
    <xf numFmtId="166" fontId="11" fillId="9" borderId="11" xfId="0" applyNumberFormat="1" applyFont="1" applyFill="1" applyBorder="1" applyAlignment="1">
      <alignment horizontal="center" vertical="center"/>
    </xf>
    <xf numFmtId="10" fontId="11" fillId="9" borderId="9" xfId="2" applyNumberFormat="1" applyFont="1" applyFill="1" applyBorder="1" applyAlignment="1">
      <alignment horizontal="center" vertical="center"/>
    </xf>
    <xf numFmtId="10" fontId="11" fillId="9" borderId="10" xfId="2" applyNumberFormat="1" applyFont="1" applyFill="1" applyBorder="1" applyAlignment="1">
      <alignment horizontal="center" vertical="center"/>
    </xf>
    <xf numFmtId="10" fontId="11" fillId="9" borderId="11" xfId="2" applyNumberFormat="1" applyFont="1" applyFill="1" applyBorder="1" applyAlignment="1">
      <alignment horizontal="center" vertical="center"/>
    </xf>
    <xf numFmtId="0" fontId="9" fillId="15" borderId="65" xfId="0" applyFont="1" applyFill="1" applyBorder="1" applyAlignment="1">
      <alignment horizontal="right"/>
    </xf>
    <xf numFmtId="0" fontId="9" fillId="15" borderId="51" xfId="0" applyFont="1" applyFill="1" applyBorder="1" applyAlignment="1">
      <alignment horizontal="right"/>
    </xf>
    <xf numFmtId="0" fontId="9" fillId="15" borderId="52" xfId="0" applyFont="1" applyFill="1" applyBorder="1" applyAlignment="1">
      <alignment horizontal="right"/>
    </xf>
    <xf numFmtId="0" fontId="7" fillId="3" borderId="9" xfId="0" applyFont="1" applyFill="1" applyBorder="1" applyAlignment="1">
      <alignment horizontal="center" vertical="center" textRotation="90" wrapText="1"/>
    </xf>
    <xf numFmtId="166" fontId="11" fillId="10" borderId="9" xfId="0" applyNumberFormat="1" applyFont="1" applyFill="1" applyBorder="1" applyAlignment="1">
      <alignment horizontal="center" vertical="center"/>
    </xf>
    <xf numFmtId="166" fontId="11" fillId="10" borderId="10" xfId="0" applyNumberFormat="1" applyFont="1" applyFill="1" applyBorder="1" applyAlignment="1">
      <alignment horizontal="center" vertical="center"/>
    </xf>
    <xf numFmtId="10" fontId="11" fillId="10" borderId="9" xfId="2" applyNumberFormat="1" applyFont="1" applyFill="1" applyBorder="1" applyAlignment="1">
      <alignment horizontal="center" vertical="center"/>
    </xf>
    <xf numFmtId="10" fontId="11" fillId="10" borderId="10" xfId="2"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0" fontId="11" fillId="13" borderId="9" xfId="2" applyNumberFormat="1" applyFont="1" applyFill="1" applyBorder="1" applyAlignment="1">
      <alignment horizontal="center" vertical="center"/>
    </xf>
    <xf numFmtId="10" fontId="11" fillId="13" borderId="10" xfId="2" applyNumberFormat="1" applyFont="1" applyFill="1" applyBorder="1" applyAlignment="1">
      <alignment horizontal="center" vertical="center"/>
    </xf>
    <xf numFmtId="10" fontId="11" fillId="13" borderId="11" xfId="2"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0" fontId="11" fillId="5" borderId="15" xfId="2" applyNumberFormat="1" applyFont="1" applyFill="1" applyBorder="1" applyAlignment="1">
      <alignment horizontal="center" vertical="center"/>
    </xf>
    <xf numFmtId="10" fontId="11" fillId="5" borderId="7" xfId="2" applyNumberFormat="1" applyFont="1" applyFill="1" applyBorder="1" applyAlignment="1">
      <alignment horizontal="center" vertical="center"/>
    </xf>
    <xf numFmtId="10" fontId="11" fillId="5" borderId="8" xfId="2" applyNumberFormat="1" applyFont="1" applyFill="1" applyBorder="1" applyAlignment="1">
      <alignment horizontal="center" vertical="center"/>
    </xf>
    <xf numFmtId="0" fontId="7" fillId="2" borderId="11" xfId="0" applyFont="1" applyFill="1" applyBorder="1" applyAlignment="1">
      <alignment horizontal="center" vertical="center" textRotation="90" wrapText="1"/>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0" fontId="11" fillId="7" borderId="9" xfId="2" applyNumberFormat="1" applyFont="1" applyFill="1" applyBorder="1" applyAlignment="1">
      <alignment horizontal="center" vertical="center"/>
    </xf>
    <xf numFmtId="10" fontId="11" fillId="7" borderId="10" xfId="2" applyNumberFormat="1" applyFont="1" applyFill="1" applyBorder="1" applyAlignment="1">
      <alignment horizontal="center" vertical="center"/>
    </xf>
    <xf numFmtId="10" fontId="11" fillId="7" borderId="11" xfId="2" applyNumberFormat="1" applyFont="1" applyFill="1" applyBorder="1" applyAlignment="1">
      <alignment horizontal="center" vertical="center"/>
    </xf>
    <xf numFmtId="43" fontId="2" fillId="10" borderId="11" xfId="1" applyFont="1" applyFill="1" applyBorder="1" applyAlignment="1">
      <alignment horizontal="center" vertical="center" wrapText="1"/>
    </xf>
    <xf numFmtId="0" fontId="13" fillId="0" borderId="33" xfId="6" applyFont="1" applyBorder="1"/>
    <xf numFmtId="0" fontId="7" fillId="22" borderId="9" xfId="6" applyFont="1" applyFill="1" applyBorder="1" applyAlignment="1">
      <alignment horizontal="center" vertical="center" wrapText="1"/>
    </xf>
    <xf numFmtId="0" fontId="3" fillId="68" borderId="154" xfId="6" applyFont="1" applyFill="1" applyBorder="1" applyAlignment="1">
      <alignment horizontal="left" vertical="center" wrapText="1"/>
    </xf>
    <xf numFmtId="10" fontId="3" fillId="22" borderId="99" xfId="7" applyNumberFormat="1" applyFont="1" applyFill="1" applyBorder="1" applyAlignment="1">
      <alignment horizontal="right" vertical="center"/>
    </xf>
    <xf numFmtId="0" fontId="3" fillId="68" borderId="146" xfId="6" applyFont="1" applyFill="1" applyBorder="1" applyAlignment="1">
      <alignment horizontal="left" vertical="center" wrapText="1"/>
    </xf>
    <xf numFmtId="0" fontId="3" fillId="68" borderId="146" xfId="6" quotePrefix="1" applyFont="1" applyFill="1" applyBorder="1" applyAlignment="1">
      <alignment horizontal="left" vertical="center" wrapText="1"/>
    </xf>
    <xf numFmtId="0" fontId="3" fillId="68" borderId="155" xfId="6" quotePrefix="1" applyFont="1" applyFill="1" applyBorder="1" applyAlignment="1">
      <alignment horizontal="left" vertical="center" wrapText="1"/>
    </xf>
    <xf numFmtId="0" fontId="3" fillId="68" borderId="156" xfId="6" quotePrefix="1" applyFont="1" applyFill="1" applyBorder="1" applyAlignment="1">
      <alignment horizontal="left" vertical="center" wrapText="1"/>
    </xf>
    <xf numFmtId="0" fontId="3" fillId="68" borderId="7" xfId="6" quotePrefix="1" applyFont="1" applyFill="1" applyBorder="1" applyAlignment="1">
      <alignment horizontal="left" vertical="center" wrapText="1"/>
    </xf>
    <xf numFmtId="166" fontId="3" fillId="22" borderId="165" xfId="6" applyNumberFormat="1" applyFont="1" applyFill="1" applyBorder="1" applyAlignment="1">
      <alignment horizontal="right" vertical="center"/>
    </xf>
    <xf numFmtId="166" fontId="3" fillId="22" borderId="40" xfId="6" applyNumberFormat="1" applyFont="1" applyFill="1" applyBorder="1" applyAlignment="1">
      <alignment horizontal="center" vertical="center"/>
    </xf>
    <xf numFmtId="166" fontId="3" fillId="22" borderId="40" xfId="6" applyNumberFormat="1" applyFont="1" applyFill="1" applyBorder="1" applyAlignment="1">
      <alignment horizontal="right" vertical="center"/>
    </xf>
    <xf numFmtId="10" fontId="3" fillId="22" borderId="102" xfId="7" applyNumberFormat="1" applyFont="1" applyFill="1" applyBorder="1" applyAlignment="1">
      <alignment horizontal="right" vertical="center"/>
    </xf>
    <xf numFmtId="0" fontId="3" fillId="68" borderId="10" xfId="6" quotePrefix="1" applyFont="1" applyFill="1" applyBorder="1" applyAlignment="1">
      <alignment horizontal="left" vertical="center" wrapText="1"/>
    </xf>
    <xf numFmtId="166" fontId="3" fillId="22" borderId="0" xfId="6" applyNumberFormat="1" applyFont="1" applyFill="1" applyAlignment="1">
      <alignment horizontal="right" vertical="center"/>
    </xf>
    <xf numFmtId="166" fontId="3" fillId="22" borderId="26" xfId="6" applyNumberFormat="1" applyFont="1" applyFill="1" applyBorder="1" applyAlignment="1">
      <alignment horizontal="center" vertical="center"/>
    </xf>
    <xf numFmtId="166" fontId="3" fillId="22" borderId="26" xfId="6" applyNumberFormat="1" applyFont="1" applyFill="1" applyBorder="1" applyAlignment="1">
      <alignment horizontal="right" vertical="center"/>
    </xf>
    <xf numFmtId="0" fontId="3" fillId="69" borderId="154" xfId="6" applyFont="1" applyFill="1" applyBorder="1" applyAlignment="1">
      <alignment vertical="center" wrapText="1"/>
    </xf>
    <xf numFmtId="0" fontId="3" fillId="69" borderId="146" xfId="6" applyFont="1" applyFill="1" applyBorder="1" applyAlignment="1">
      <alignment vertical="center" wrapText="1"/>
    </xf>
    <xf numFmtId="0" fontId="7" fillId="26" borderId="12" xfId="6" applyFont="1" applyFill="1" applyBorder="1" applyAlignment="1">
      <alignment horizontal="center" vertical="center" wrapText="1"/>
    </xf>
    <xf numFmtId="0" fontId="7" fillId="26" borderId="15" xfId="6" applyFont="1" applyFill="1" applyBorder="1" applyAlignment="1">
      <alignment horizontal="center" vertical="center" wrapText="1"/>
    </xf>
    <xf numFmtId="0" fontId="3" fillId="69" borderId="156" xfId="6" applyFont="1" applyFill="1" applyBorder="1" applyAlignment="1">
      <alignment vertical="center" wrapText="1"/>
    </xf>
    <xf numFmtId="0" fontId="7" fillId="3" borderId="9" xfId="6" applyFont="1" applyFill="1" applyBorder="1" applyAlignment="1">
      <alignment horizontal="center" vertical="center" wrapText="1"/>
    </xf>
    <xf numFmtId="0" fontId="7" fillId="3" borderId="10" xfId="6" applyFont="1" applyFill="1" applyBorder="1" applyAlignment="1">
      <alignment horizontal="center" vertical="center" textRotation="90" wrapText="1"/>
    </xf>
    <xf numFmtId="0" fontId="7" fillId="3" borderId="15" xfId="6" applyFont="1" applyFill="1" applyBorder="1" applyAlignment="1">
      <alignment horizontal="center" vertical="center" wrapText="1"/>
    </xf>
    <xf numFmtId="0" fontId="3" fillId="3" borderId="157" xfId="6" applyFont="1" applyFill="1" applyBorder="1" applyAlignment="1">
      <alignment horizontal="left" vertical="center" wrapText="1"/>
    </xf>
    <xf numFmtId="166" fontId="16" fillId="20" borderId="131" xfId="6" applyNumberFormat="1" applyFont="1" applyFill="1" applyBorder="1" applyAlignment="1">
      <alignment horizontal="right" vertical="center"/>
    </xf>
    <xf numFmtId="166" fontId="16" fillId="20" borderId="41" xfId="6" applyNumberFormat="1" applyFont="1" applyFill="1" applyBorder="1" applyAlignment="1">
      <alignment horizontal="right" vertical="center"/>
    </xf>
    <xf numFmtId="166" fontId="15" fillId="20" borderId="143" xfId="6" applyNumberFormat="1" applyFont="1" applyFill="1" applyBorder="1" applyAlignment="1">
      <alignment horizontal="center" vertical="center"/>
    </xf>
    <xf numFmtId="0" fontId="7" fillId="3" borderId="12" xfId="6" applyFont="1" applyFill="1" applyBorder="1" applyAlignment="1">
      <alignment horizontal="center" vertical="center" wrapText="1"/>
    </xf>
    <xf numFmtId="0" fontId="3" fillId="3" borderId="147" xfId="6" applyFont="1" applyFill="1" applyBorder="1" applyAlignment="1">
      <alignment horizontal="left" vertical="center" wrapText="1"/>
    </xf>
    <xf numFmtId="166" fontId="15" fillId="20" borderId="145" xfId="6" applyNumberFormat="1" applyFont="1" applyFill="1" applyBorder="1" applyAlignment="1">
      <alignment horizontal="center" vertical="center"/>
    </xf>
    <xf numFmtId="0" fontId="3" fillId="67" borderId="6" xfId="6" applyFont="1" applyFill="1" applyBorder="1" applyAlignment="1">
      <alignment vertical="center" wrapText="1"/>
    </xf>
    <xf numFmtId="0" fontId="3" fillId="67" borderId="15" xfId="6" applyFont="1" applyFill="1" applyBorder="1" applyAlignment="1">
      <alignment vertical="center" wrapText="1"/>
    </xf>
    <xf numFmtId="0" fontId="7" fillId="27" borderId="15" xfId="6" applyFont="1" applyFill="1" applyBorder="1" applyAlignment="1">
      <alignment horizontal="center" vertical="center" wrapText="1"/>
    </xf>
    <xf numFmtId="0" fontId="3" fillId="67" borderId="7" xfId="6" applyFont="1" applyFill="1" applyBorder="1" applyAlignment="1">
      <alignment vertical="center" wrapText="1"/>
    </xf>
    <xf numFmtId="166" fontId="16" fillId="27" borderId="151" xfId="6" applyNumberFormat="1" applyFont="1" applyFill="1" applyBorder="1" applyAlignment="1">
      <alignment horizontal="right" vertical="center"/>
    </xf>
    <xf numFmtId="0" fontId="3" fillId="67" borderId="157" xfId="6" applyFont="1" applyFill="1" applyBorder="1" applyAlignment="1">
      <alignment vertical="center" wrapText="1"/>
    </xf>
    <xf numFmtId="0" fontId="3" fillId="67" borderId="156" xfId="6" applyFont="1" applyFill="1" applyBorder="1" applyAlignment="1">
      <alignment vertical="center" wrapText="1"/>
    </xf>
    <xf numFmtId="166" fontId="16" fillId="27" borderId="149" xfId="6" applyNumberFormat="1" applyFont="1" applyFill="1" applyBorder="1" applyAlignment="1">
      <alignment horizontal="right" vertical="center"/>
    </xf>
    <xf numFmtId="0" fontId="3" fillId="67" borderId="10" xfId="6" applyFont="1" applyFill="1" applyBorder="1" applyAlignment="1">
      <alignment vertical="center" wrapText="1"/>
    </xf>
    <xf numFmtId="166" fontId="16" fillId="27" borderId="0" xfId="6" applyNumberFormat="1" applyFont="1" applyFill="1" applyAlignment="1">
      <alignment horizontal="right" vertical="center"/>
    </xf>
    <xf numFmtId="166" fontId="16" fillId="27" borderId="165" xfId="6" applyNumberFormat="1" applyFont="1" applyFill="1" applyBorder="1" applyAlignment="1">
      <alignment horizontal="right" vertical="center"/>
    </xf>
    <xf numFmtId="10" fontId="16" fillId="27" borderId="26" xfId="7" applyNumberFormat="1" applyFont="1" applyFill="1" applyBorder="1" applyAlignment="1">
      <alignment horizontal="right" vertical="center"/>
    </xf>
    <xf numFmtId="0" fontId="7" fillId="2" borderId="70" xfId="6" applyFont="1" applyFill="1" applyBorder="1" applyAlignment="1">
      <alignment horizontal="center" vertical="center" textRotation="90" wrapText="1"/>
    </xf>
    <xf numFmtId="0" fontId="7" fillId="2" borderId="166" xfId="6" applyFont="1" applyFill="1" applyBorder="1" applyAlignment="1">
      <alignment horizontal="center" vertical="center" wrapText="1"/>
    </xf>
    <xf numFmtId="166" fontId="3" fillId="2" borderId="6" xfId="6" applyNumberFormat="1" applyFont="1" applyFill="1" applyBorder="1" applyAlignment="1">
      <alignment vertical="center"/>
    </xf>
    <xf numFmtId="10" fontId="3" fillId="2" borderId="6" xfId="7" applyNumberFormat="1" applyFont="1" applyFill="1" applyBorder="1" applyAlignment="1">
      <alignment horizontal="right" vertical="center"/>
    </xf>
    <xf numFmtId="166" fontId="15" fillId="2" borderId="82" xfId="6" applyNumberFormat="1" applyFont="1" applyFill="1" applyBorder="1" applyAlignment="1">
      <alignment horizontal="center" vertical="center"/>
    </xf>
    <xf numFmtId="0" fontId="7" fillId="2" borderId="72" xfId="6" applyFont="1" applyFill="1" applyBorder="1" applyAlignment="1">
      <alignment horizontal="center" vertical="center" textRotation="90" wrapText="1"/>
    </xf>
    <xf numFmtId="0" fontId="7" fillId="2" borderId="90" xfId="6" applyFont="1" applyFill="1" applyBorder="1" applyAlignment="1">
      <alignment horizontal="center" vertical="center" wrapText="1"/>
    </xf>
    <xf numFmtId="166" fontId="3" fillId="2" borderId="15" xfId="6" applyNumberFormat="1" applyFont="1" applyFill="1" applyBorder="1" applyAlignment="1">
      <alignment vertical="center"/>
    </xf>
    <xf numFmtId="10" fontId="3" fillId="2" borderId="15" xfId="7" applyNumberFormat="1" applyFont="1" applyFill="1" applyBorder="1" applyAlignment="1">
      <alignment horizontal="right" vertical="center"/>
    </xf>
    <xf numFmtId="166" fontId="15" fillId="2" borderId="79" xfId="6" applyNumberFormat="1" applyFont="1" applyFill="1" applyBorder="1" applyAlignment="1">
      <alignment horizontal="center" vertical="center"/>
    </xf>
    <xf numFmtId="0" fontId="7" fillId="2" borderId="71" xfId="6" applyFont="1" applyFill="1" applyBorder="1" applyAlignment="1">
      <alignment horizontal="center" vertical="center" wrapText="1"/>
    </xf>
    <xf numFmtId="0" fontId="7" fillId="2" borderId="66" xfId="6" applyFont="1" applyFill="1" applyBorder="1" applyAlignment="1">
      <alignment horizontal="center" vertical="center" textRotation="90" wrapText="1"/>
    </xf>
    <xf numFmtId="0" fontId="7" fillId="2" borderId="74" xfId="6" applyFont="1" applyFill="1" applyBorder="1" applyAlignment="1">
      <alignment horizontal="center" vertical="center" wrapText="1"/>
    </xf>
    <xf numFmtId="166" fontId="3" fillId="2" borderId="7" xfId="6" applyNumberFormat="1" applyFont="1" applyFill="1" applyBorder="1" applyAlignment="1">
      <alignment vertical="center"/>
    </xf>
    <xf numFmtId="10" fontId="3" fillId="2" borderId="7" xfId="7" applyNumberFormat="1" applyFont="1" applyFill="1" applyBorder="1" applyAlignment="1">
      <alignment horizontal="right" vertical="center"/>
    </xf>
    <xf numFmtId="166" fontId="15" fillId="2" borderId="78" xfId="6" applyNumberFormat="1" applyFont="1" applyFill="1" applyBorder="1" applyAlignment="1">
      <alignment horizontal="center" vertical="center"/>
    </xf>
    <xf numFmtId="0" fontId="7" fillId="2" borderId="74" xfId="6" applyFont="1" applyFill="1" applyBorder="1" applyAlignment="1">
      <alignment horizontal="center" vertical="center" wrapText="1"/>
    </xf>
    <xf numFmtId="0" fontId="7" fillId="2" borderId="69" xfId="6" applyFont="1" applyFill="1" applyBorder="1" applyAlignment="1">
      <alignment horizontal="center" vertical="center" textRotation="90" wrapText="1"/>
    </xf>
    <xf numFmtId="0" fontId="7" fillId="2" borderId="67" xfId="6" applyFont="1" applyFill="1" applyBorder="1" applyAlignment="1">
      <alignment horizontal="center" vertical="center" wrapText="1"/>
    </xf>
    <xf numFmtId="166" fontId="15" fillId="2" borderId="77" xfId="6" applyNumberFormat="1" applyFont="1" applyFill="1" applyBorder="1" applyAlignment="1">
      <alignment horizontal="center" vertical="center"/>
    </xf>
  </cellXfs>
  <cellStyles count="21">
    <cellStyle name="Hipervínculo" xfId="13" builtinId="8"/>
    <cellStyle name="Millares" xfId="1" builtinId="3"/>
    <cellStyle name="Millares 165 2" xfId="20" xr:uid="{4807A05F-F8EF-4DFB-80BD-314FE78F0027}"/>
    <cellStyle name="Millares 2" xfId="4" xr:uid="{00000000-0005-0000-0000-000002000000}"/>
    <cellStyle name="Millares 3" xfId="10" xr:uid="{00000000-0005-0000-0000-000003000000}"/>
    <cellStyle name="Normal" xfId="0" builtinId="0"/>
    <cellStyle name="Normal 2" xfId="3" xr:uid="{00000000-0005-0000-0000-000005000000}"/>
    <cellStyle name="Normal 2 100" xfId="8" xr:uid="{00000000-0005-0000-0000-000006000000}"/>
    <cellStyle name="Normal 21" xfId="6" xr:uid="{00000000-0005-0000-0000-000007000000}"/>
    <cellStyle name="Normal 23 2" xfId="14" xr:uid="{00000000-0005-0000-0000-000008000000}"/>
    <cellStyle name="Normal 24 2" xfId="17" xr:uid="{2086EC92-9E23-4205-AF8A-325F345775BA}"/>
    <cellStyle name="Normal 28 2" xfId="19" xr:uid="{0604FC1F-12EC-4082-B76E-1ED3B950B962}"/>
    <cellStyle name="Normal 3" xfId="9" xr:uid="{00000000-0005-0000-0000-000009000000}"/>
    <cellStyle name="Normal 3 3" xfId="12" xr:uid="{00000000-0005-0000-0000-00000A000000}"/>
    <cellStyle name="Porcentaje" xfId="2" builtinId="5"/>
    <cellStyle name="Porcentaje 18" xfId="7" xr:uid="{00000000-0005-0000-0000-00000C000000}"/>
    <cellStyle name="Porcentaje 2" xfId="5" xr:uid="{00000000-0005-0000-0000-00000D000000}"/>
    <cellStyle name="Porcentaje 2 2" xfId="16" xr:uid="{8693DF2D-7CFB-4477-A884-E4493ED05005}"/>
    <cellStyle name="Porcentaje 20 2" xfId="15" xr:uid="{00000000-0005-0000-0000-00000E000000}"/>
    <cellStyle name="Porcentaje 24" xfId="18" xr:uid="{5343E4F5-7035-46EA-AF48-2BCDEBF9C405}"/>
    <cellStyle name="Porcentaje 3" xfId="11" xr:uid="{00000000-0005-0000-0000-00000F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107950</xdr:rowOff>
    </xdr:from>
    <xdr:ext cx="504825" cy="742950"/>
    <xdr:pic>
      <xdr:nvPicPr>
        <xdr:cNvPr id="2" name="image1.png" descr="Imagen relacionada">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23875" y="107950"/>
          <a:ext cx="504825" cy="742950"/>
        </a:xfrm>
        <a:prstGeom prst="rect">
          <a:avLst/>
        </a:prstGeom>
        <a:noFill/>
      </xdr:spPr>
    </xdr:pic>
    <xdr:clientData fLocksWithSheet="0"/>
  </xdr:oneCellAnchor>
  <xdr:oneCellAnchor>
    <xdr:from>
      <xdr:col>14</xdr:col>
      <xdr:colOff>1397000</xdr:colOff>
      <xdr:row>0</xdr:row>
      <xdr:rowOff>38100</xdr:rowOff>
    </xdr:from>
    <xdr:ext cx="1533525" cy="901700"/>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27617420" y="38100"/>
          <a:ext cx="1533525" cy="901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BANCO%20DE%20PROYECTOS\PROYECTOS%202017\PY%20RG-2017-007%20CONSOLIDACION%20DE%20INFOR\PY%20CONSOLIDACION%20IN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JKZPPW1\Desktop\PRESUPUESTO%202020\Users\STJKTFPW1\Downloads\PRESUPUESTO%20CONVENIO%20Y%20CONTRATOS%20VRI%2032018-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RLOS\Desktop\Planeaci&#243;n\Propuesta%20Distribuci&#243;n%20Recursos%20de%20Invesi&#243;n%202021%20V%206-1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efePlaneacion\Desktop\PROYECTO%20DE%20PRESUPUESTO%202020%20ESCENARIO%202%20-%20SOLICIT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NOVO\Desktop\PRESUPUESTO%20FINAL%202020%20CONSEJO%20ACADEMICO\CONSEJO%20ACADEMICO\PLAN%20DE%20INVERSI&#211;N%202020.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D:\Informaci&#243;n%202025\PLAN%20INVERSION%2020255.xlsx" TargetMode="External"/><Relationship Id="rId1" Type="http://schemas.openxmlformats.org/officeDocument/2006/relationships/externalLinkPath" Target="PLAN%20INVERSION%20202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Anexo 1 Presupuesto Detallado"/>
      <sheetName val="PRESUPUESTO"/>
      <sheetName val="SEGUIMIENTO A PRESUPUESTO"/>
      <sheetName val="Resumen PRESUPUESTO"/>
      <sheetName val="Hoja1"/>
      <sheetName val="EE1 Distri Presup  CRONOGRAMA"/>
      <sheetName val="SEGUIMIENTO CRONOGRAMA"/>
      <sheetName val="Plan de Acción"/>
      <sheetName val="Resumen NOMBRES"/>
      <sheetName val="Seguimiento Plan de Acción"/>
      <sheetName val="Principal"/>
      <sheetName val="Anexo 1 Presupuesto"/>
      <sheetName val="Anexo 2 Flujo Financiero"/>
      <sheetName val="Anexo 3 Docentes"/>
      <sheetName val="Anexo 4 Estudiantes"/>
      <sheetName val="Anexo 5 Instructivo"/>
      <sheetName val="Validar"/>
      <sheetName val="Validar 2"/>
      <sheetName val="HOJA DE CONTROL"/>
      <sheetName val="TIPOLOGIA DE INDICADORES"/>
      <sheetName val="Base"/>
      <sheetName val="Plan de Acción Gestión"/>
      <sheetName val="PRESUPUESTO GENERAL"/>
    </sheetNames>
    <sheetDataSet>
      <sheetData sheetId="0"/>
      <sheetData sheetId="1"/>
      <sheetData sheetId="2"/>
      <sheetData sheetId="3"/>
      <sheetData sheetId="4"/>
      <sheetData sheetId="5"/>
      <sheetData sheetId="6">
        <row r="7">
          <cell r="B7">
            <v>0</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5">
          <cell r="C5" t="str">
            <v>ACTIVIDADES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6">
          <cell r="E6">
            <v>90000000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ONES 2018-2019 (2)"/>
      <sheetName val="PROYECTOS"/>
      <sheetName val="ROCL 90 10-12-2018"/>
      <sheetName val="ROCL 99 10-12-2018"/>
    </sheetNames>
    <sheetDataSet>
      <sheetData sheetId="0" refreshError="1"/>
      <sheetData sheetId="1">
        <row r="1">
          <cell r="A1" t="str">
            <v>Id proyecto</v>
          </cell>
          <cell r="B1" t="str">
            <v>Titulo</v>
          </cell>
          <cell r="C1" t="str">
            <v>Director</v>
          </cell>
          <cell r="D1" t="str">
            <v>Cedula</v>
          </cell>
          <cell r="E1" t="str">
            <v>Email</v>
          </cell>
          <cell r="F1" t="str">
            <v>Estado</v>
          </cell>
          <cell r="G1" t="str">
            <v>Inicio</v>
          </cell>
          <cell r="H1" t="str">
            <v>Finalización</v>
          </cell>
          <cell r="I1" t="str">
            <v>Grupo</v>
          </cell>
          <cell r="J1" t="str">
            <v>Facultad</v>
          </cell>
        </row>
        <row r="2">
          <cell r="A2">
            <v>17</v>
          </cell>
          <cell r="B2" t="str">
            <v>PAQUETE DE HERRAMIENTAS SOFTWARE- HARDWARE EDUCATIVAS BASADAS EN  TECNOLOGIAS INTELIGENTES.</v>
          </cell>
          <cell r="C2" t="str">
            <v>Juan Fernando Flórez Marulanda</v>
          </cell>
          <cell r="D2">
            <v>94382281</v>
          </cell>
          <cell r="E2" t="str">
            <v>jflorez@unicauca.edu.co</v>
          </cell>
          <cell r="F2" t="str">
            <v>Terminado</v>
          </cell>
          <cell r="G2">
            <v>36268</v>
          </cell>
          <cell r="H2">
            <v>37442</v>
          </cell>
          <cell r="I2" t="str">
            <v>APLICACION DE TECNOLOGIAS INTELIGENTES ATI</v>
          </cell>
          <cell r="J2" t="str">
            <v>Facultad de Ingeniería Electrónica y Telecomunicaciones</v>
          </cell>
        </row>
        <row r="3">
          <cell r="A3">
            <v>19</v>
          </cell>
          <cell r="B3" t="str">
            <v xml:space="preserve">FACTIBILIDAD TECNICA DEL USO DE ASFALTOS MODIFICADOS UTILIZANDO POLIMEROS </v>
          </cell>
          <cell r="C3" t="str">
            <v>Hugo León  Arenas Lozano</v>
          </cell>
          <cell r="D3">
            <v>14877481</v>
          </cell>
          <cell r="E3" t="str">
            <v>harenas@unicauca.edu.co</v>
          </cell>
          <cell r="F3" t="str">
            <v>Terminado</v>
          </cell>
          <cell r="G3">
            <v>36342</v>
          </cell>
          <cell r="H3">
            <v>36783</v>
          </cell>
          <cell r="I3" t="str">
            <v>Geotecnia vial y pavimentos</v>
          </cell>
          <cell r="J3" t="str">
            <v>Facultad de Ingeniería Civil</v>
          </cell>
        </row>
        <row r="4">
          <cell r="A4">
            <v>25</v>
          </cell>
          <cell r="B4" t="str">
            <v>Sistema Modular para Aplicaciones en Redes Inteligentes y Telemáticas-SMART</v>
          </cell>
          <cell r="C4" t="str">
            <v>GIOVANNY ARTEAGA CORDOBA</v>
          </cell>
          <cell r="D4">
            <v>98389432</v>
          </cell>
          <cell r="E4" t="str">
            <v>giovanny.arteaga@edc.ericsson.se</v>
          </cell>
          <cell r="F4" t="str">
            <v>Terminado</v>
          </cell>
          <cell r="G4">
            <v>36255</v>
          </cell>
          <cell r="H4">
            <v>37435</v>
          </cell>
          <cell r="I4" t="str">
            <v>Ingeniería Telemática</v>
          </cell>
          <cell r="J4" t="str">
            <v>Facultad de Ingeniería Electrónica y Telecomunicaciones</v>
          </cell>
        </row>
        <row r="5">
          <cell r="A5">
            <v>26</v>
          </cell>
          <cell r="B5" t="str">
            <v>Caudales ecológicos en el río Palacé</v>
          </cell>
          <cell r="C5" t="str">
            <v>Luis Jorge  Gonzáles Muñoz</v>
          </cell>
          <cell r="D5">
            <v>3047320</v>
          </cell>
          <cell r="E5" t="str">
            <v>ljgonza@unicauca.edu.co</v>
          </cell>
          <cell r="F5" t="str">
            <v>Terminado</v>
          </cell>
          <cell r="G5">
            <v>36236</v>
          </cell>
          <cell r="H5">
            <v>36590</v>
          </cell>
          <cell r="I5" t="str">
            <v>Hidraulica e Hidrología</v>
          </cell>
          <cell r="J5" t="str">
            <v>Facultad de Ingeniería Civil</v>
          </cell>
        </row>
        <row r="6">
          <cell r="A6">
            <v>26</v>
          </cell>
          <cell r="B6" t="str">
            <v>Caudales ecológicos en el río Palacé</v>
          </cell>
          <cell r="C6" t="str">
            <v>Carlos Armando Gallardo Barrera</v>
          </cell>
          <cell r="D6">
            <v>19343842</v>
          </cell>
          <cell r="E6" t="str">
            <v>cgallard@unicauca.edu.co</v>
          </cell>
          <cell r="F6" t="str">
            <v>Terminado</v>
          </cell>
          <cell r="G6">
            <v>36236</v>
          </cell>
          <cell r="H6">
            <v>36590</v>
          </cell>
          <cell r="I6" t="str">
            <v>Hidraulica e Hidrología</v>
          </cell>
          <cell r="J6" t="str">
            <v>Facultad de Ingeniería Civil</v>
          </cell>
        </row>
        <row r="7">
          <cell r="A7">
            <v>30</v>
          </cell>
          <cell r="B7" t="str">
            <v>Análisis de Redes de Semáforos</v>
          </cell>
          <cell r="C7" t="str">
            <v>Carlos Alberto Arboleda</v>
          </cell>
          <cell r="D7">
            <v>10256615</v>
          </cell>
          <cell r="E7" t="str">
            <v>carboled@unicauca.edu.co</v>
          </cell>
          <cell r="F7" t="str">
            <v>Terminado</v>
          </cell>
          <cell r="G7">
            <v>36263</v>
          </cell>
          <cell r="H7">
            <v>37435</v>
          </cell>
          <cell r="I7" t="str">
            <v>INGENIERIA DE TRANSITO</v>
          </cell>
          <cell r="J7" t="str">
            <v>Facultad de Ingeniería Civil</v>
          </cell>
        </row>
        <row r="8">
          <cell r="A8">
            <v>31</v>
          </cell>
          <cell r="B8" t="str">
            <v>Tecnologías Orientadas a Objetos en Telemática,-TOTEM</v>
          </cell>
          <cell r="C8" t="str">
            <v>Julio Ariel Hurtado Alegria</v>
          </cell>
          <cell r="D8">
            <v>76317623</v>
          </cell>
          <cell r="E8" t="str">
            <v>ahurtado@unicauca.edu.co</v>
          </cell>
          <cell r="F8" t="str">
            <v>Terminado</v>
          </cell>
          <cell r="G8">
            <v>36678</v>
          </cell>
          <cell r="H8">
            <v>37435</v>
          </cell>
          <cell r="I8" t="str">
            <v>Ingeniería Telemática</v>
          </cell>
          <cell r="J8" t="str">
            <v>Facultad de Ingeniería Electrónica y Telecomunicaciones</v>
          </cell>
        </row>
        <row r="9">
          <cell r="A9">
            <v>31</v>
          </cell>
          <cell r="B9" t="str">
            <v>Tecnologías Orientadas a Objetos en Telemática,-TOTEM</v>
          </cell>
          <cell r="C9" t="str">
            <v xml:space="preserve">Hector Mauricio Ortiz Barrera </v>
          </cell>
          <cell r="D9">
            <v>76322241</v>
          </cell>
          <cell r="E9" t="str">
            <v>hmortiz@unicauca.edu.co</v>
          </cell>
          <cell r="F9" t="str">
            <v>Terminado</v>
          </cell>
          <cell r="G9">
            <v>36678</v>
          </cell>
          <cell r="H9">
            <v>37435</v>
          </cell>
          <cell r="I9" t="str">
            <v>Ingeniería Telemática</v>
          </cell>
          <cell r="J9" t="str">
            <v>Facultad de Ingeniería Electrónica y Telecomunicaciones</v>
          </cell>
        </row>
        <row r="10">
          <cell r="A10">
            <v>36</v>
          </cell>
          <cell r="B10" t="str">
            <v>Análisis del Sistema de Transporte Rural en Colombia. Fase I: Estudio de Casos</v>
          </cell>
          <cell r="C10" t="str">
            <v>Aldemar José  Gonzales Fernandez</v>
          </cell>
          <cell r="D10">
            <v>10530954</v>
          </cell>
          <cell r="E10" t="str">
            <v>ajgonza@unicauca.edu.co</v>
          </cell>
          <cell r="F10" t="str">
            <v>Terminado</v>
          </cell>
          <cell r="G10">
            <v>36329</v>
          </cell>
          <cell r="H10">
            <v>37461</v>
          </cell>
          <cell r="I10" t="str">
            <v>INGENIERIA DE TRANSITO</v>
          </cell>
          <cell r="J10" t="str">
            <v>Facultad de Ingeniería Civil</v>
          </cell>
        </row>
        <row r="11">
          <cell r="A11">
            <v>36</v>
          </cell>
          <cell r="B11" t="str">
            <v>Análisis del Sistema de Transporte Rural en Colombia. Fase I: Estudio de Casos</v>
          </cell>
          <cell r="C11" t="str">
            <v>Ary Fernando  Bustamante Muñoz</v>
          </cell>
          <cell r="D11">
            <v>10518941</v>
          </cell>
          <cell r="E11" t="str">
            <v>abustama@unicauca.edu.co</v>
          </cell>
          <cell r="F11" t="str">
            <v>Terminado</v>
          </cell>
          <cell r="G11">
            <v>36329</v>
          </cell>
          <cell r="H11">
            <v>37461</v>
          </cell>
          <cell r="I11" t="str">
            <v>INGENIERIA DE TRANSITO</v>
          </cell>
          <cell r="J11" t="str">
            <v>Facultad de Ingeniería Civil</v>
          </cell>
        </row>
        <row r="12">
          <cell r="A12">
            <v>36</v>
          </cell>
          <cell r="B12" t="str">
            <v>Análisis del Sistema de Transporte Rural en Colombia. Fase I: Estudio de Casos</v>
          </cell>
          <cell r="C12" t="str">
            <v>Carlos Ignacio  Paz Achipis</v>
          </cell>
          <cell r="D12">
            <v>10525794</v>
          </cell>
          <cell r="E12" t="str">
            <v>nnotiene@hotmail.com</v>
          </cell>
          <cell r="F12" t="str">
            <v>Terminado</v>
          </cell>
          <cell r="G12">
            <v>36329</v>
          </cell>
          <cell r="H12">
            <v>37461</v>
          </cell>
          <cell r="I12" t="str">
            <v>INGENIERIA DE TRANSITO</v>
          </cell>
          <cell r="J12" t="str">
            <v>Facultad de Ingeniería Civil</v>
          </cell>
        </row>
        <row r="13">
          <cell r="A13">
            <v>45</v>
          </cell>
          <cell r="B13" t="str">
            <v>Gestión integrada de telecomunicaciones soportada en el web-GETWeb</v>
          </cell>
          <cell r="C13" t="str">
            <v>Jose Luis Arciniegas Herrera</v>
          </cell>
          <cell r="D13">
            <v>76319265</v>
          </cell>
          <cell r="E13" t="str">
            <v>jlarci@unicauca.edu.co</v>
          </cell>
          <cell r="F13" t="str">
            <v>Terminado</v>
          </cell>
          <cell r="G13">
            <v>36242</v>
          </cell>
          <cell r="H13">
            <v>37435</v>
          </cell>
          <cell r="I13" t="str">
            <v>Ingeniería Telemática</v>
          </cell>
          <cell r="J13" t="str">
            <v>Facultad de Ingeniería Electrónica y Telecomunicaciones</v>
          </cell>
        </row>
        <row r="14">
          <cell r="A14">
            <v>51</v>
          </cell>
          <cell r="B14" t="str">
            <v>Diseño y construcción de un modelo sencillo de celda flexible de manufactura de uso didáctico</v>
          </cell>
          <cell r="C14" t="str">
            <v>JOSE RAFAEL  DIAZ CHAVEZ</v>
          </cell>
          <cell r="D14">
            <v>10519275</v>
          </cell>
          <cell r="E14" t="str">
            <v>jrdiaz@unicauca.edu.co</v>
          </cell>
          <cell r="F14" t="str">
            <v>Terminado</v>
          </cell>
          <cell r="G14">
            <v>36236</v>
          </cell>
          <cell r="H14">
            <v>36812</v>
          </cell>
          <cell r="I14" t="str">
            <v>Automática Industrial</v>
          </cell>
          <cell r="J14" t="str">
            <v>Facultad de Ingeniería Electrónica y Telecomunicaciones</v>
          </cell>
        </row>
        <row r="15">
          <cell r="A15">
            <v>112</v>
          </cell>
          <cell r="B15" t="str">
            <v>TAMPU, PORTAL TURISTICO Y MULTICULTURAL DEL CAUCA</v>
          </cell>
          <cell r="C15" t="str">
            <v>Andrés José Castrillón Muñoz</v>
          </cell>
          <cell r="D15">
            <v>10535159</v>
          </cell>
          <cell r="E15" t="str">
            <v>andresj99@yahoo.com</v>
          </cell>
          <cell r="F15" t="str">
            <v>Terminado</v>
          </cell>
          <cell r="G15">
            <v>36564</v>
          </cell>
          <cell r="H15">
            <v>36800</v>
          </cell>
          <cell r="I15" t="str">
            <v>DESARROLLO TURISTICO Y REGIONAL</v>
          </cell>
          <cell r="J15" t="str">
            <v>Facultad de Ciencias Contables Económicas y Administrativas</v>
          </cell>
        </row>
        <row r="16">
          <cell r="A16">
            <v>115</v>
          </cell>
          <cell r="B16" t="str">
            <v>TAMPU. PORTAL TURISTICO Y CULTURAL DEL CAUCA (DESARROLLO TURISTICO)</v>
          </cell>
          <cell r="C16" t="str">
            <v>Andrés José Castrillón Muñoz</v>
          </cell>
          <cell r="D16">
            <v>10535159</v>
          </cell>
          <cell r="E16" t="str">
            <v>andresj99@yahoo.com</v>
          </cell>
          <cell r="F16" t="str">
            <v>Terminado</v>
          </cell>
          <cell r="G16">
            <v>36564</v>
          </cell>
          <cell r="H16">
            <v>36800</v>
          </cell>
          <cell r="I16" t="str">
            <v>DESARROLLO TURISTICO Y REGIONAL</v>
          </cell>
          <cell r="J16" t="str">
            <v>Facultad de Ciencias Contables Económicas y Administrativas</v>
          </cell>
        </row>
        <row r="17">
          <cell r="A17">
            <v>139</v>
          </cell>
          <cell r="B17" t="str">
            <v>ADQUISICION REMOTA DE INFORMACION AMBIENTAL PARA DIAGNOSTICO Y GESTION DE RECURSOS NATURALES (ARIADNA)</v>
          </cell>
          <cell r="C17" t="str">
            <v>Alvaro Rendón Gallón</v>
          </cell>
          <cell r="D17">
            <v>6211037</v>
          </cell>
          <cell r="E17" t="str">
            <v>arendon@unicauca.edu.co</v>
          </cell>
          <cell r="F17" t="str">
            <v>Terminado</v>
          </cell>
          <cell r="G17">
            <v>36564</v>
          </cell>
          <cell r="H17">
            <v>36800</v>
          </cell>
          <cell r="I17" t="str">
            <v>Ingeniería Telemática</v>
          </cell>
          <cell r="J17" t="str">
            <v>Facultad de Ingeniería Electrónica y Telecomunicaciones</v>
          </cell>
        </row>
        <row r="18">
          <cell r="A18">
            <v>141</v>
          </cell>
          <cell r="B18" t="str">
            <v>SISTEMA MODULAR PARA APLICACIONES EN REDES INTELIGENTES Y TELEMATICAS FASE II- SMART II</v>
          </cell>
          <cell r="C18" t="str">
            <v>GIOVANNY ARTEAGA CORDOBA</v>
          </cell>
          <cell r="D18">
            <v>98389432</v>
          </cell>
          <cell r="E18" t="str">
            <v>giovanny.arteaga@edc.ericsson.se</v>
          </cell>
          <cell r="F18" t="str">
            <v>Terminado</v>
          </cell>
          <cell r="G18">
            <v>36564</v>
          </cell>
          <cell r="H18">
            <v>37435</v>
          </cell>
          <cell r="I18" t="str">
            <v>Ingeniería Telemática</v>
          </cell>
          <cell r="J18" t="str">
            <v>Facultad de Ingeniería Electrónica y Telecomunicaciones</v>
          </cell>
        </row>
        <row r="19">
          <cell r="A19">
            <v>161</v>
          </cell>
          <cell r="B19" t="str">
            <v>ESTUDIO DEL COMPORTAMIENTO DE TRANSITO EN INTERSECCIONES VIALES</v>
          </cell>
          <cell r="C19" t="str">
            <v>Ary Fernando  Bustamante Muñoz</v>
          </cell>
          <cell r="D19">
            <v>10518941</v>
          </cell>
          <cell r="E19" t="str">
            <v>abustama@unicauca.edu.co</v>
          </cell>
          <cell r="F19" t="str">
            <v>Terminado</v>
          </cell>
          <cell r="G19">
            <v>36565</v>
          </cell>
          <cell r="H19">
            <v>37462</v>
          </cell>
          <cell r="I19" t="str">
            <v>INGENIERIA DE TRANSITO</v>
          </cell>
          <cell r="J19" t="str">
            <v>Facultad de Ingeniería Civil</v>
          </cell>
        </row>
        <row r="20">
          <cell r="A20">
            <v>161</v>
          </cell>
          <cell r="B20" t="str">
            <v>ESTUDIO DEL COMPORTAMIENTO DE TRANSITO EN INTERSECCIONES VIALES</v>
          </cell>
          <cell r="C20" t="str">
            <v>Carlos Alberto Arboleda</v>
          </cell>
          <cell r="D20">
            <v>10256615</v>
          </cell>
          <cell r="E20" t="str">
            <v>carboled@unicauca.edu.co</v>
          </cell>
          <cell r="F20" t="str">
            <v>Terminado</v>
          </cell>
          <cell r="G20">
            <v>36565</v>
          </cell>
          <cell r="H20">
            <v>37462</v>
          </cell>
          <cell r="I20" t="str">
            <v>INGENIERIA DE TRANSITO</v>
          </cell>
          <cell r="J20" t="str">
            <v>Facultad de Ingeniería Civil</v>
          </cell>
        </row>
        <row r="21">
          <cell r="A21">
            <v>161</v>
          </cell>
          <cell r="B21" t="str">
            <v>ESTUDIO DEL COMPORTAMIENTO DE TRANSITO EN INTERSECCIONES VIALES</v>
          </cell>
          <cell r="C21" t="str">
            <v>Nelson Rivas Muñoz</v>
          </cell>
          <cell r="D21">
            <v>10537188</v>
          </cell>
          <cell r="E21" t="str">
            <v>nrivas@unicauca.edu.co</v>
          </cell>
          <cell r="F21" t="str">
            <v>Terminado</v>
          </cell>
          <cell r="G21">
            <v>36565</v>
          </cell>
          <cell r="H21">
            <v>37462</v>
          </cell>
          <cell r="I21" t="str">
            <v>INGENIERIA DE TRANSITO</v>
          </cell>
          <cell r="J21" t="str">
            <v>Facultad de Ingeniería Civil</v>
          </cell>
        </row>
        <row r="22">
          <cell r="A22">
            <v>166</v>
          </cell>
          <cell r="B22" t="str">
            <v>ANALISIS DEL SISTEMA DE TRANSPORTE RURAL EN COLOMBIA FASE II- CASOS NAVIRAO Y EL TAMBO (CAUCA)</v>
          </cell>
          <cell r="C22" t="str">
            <v>Ary Fernando  Bustamante Muñoz</v>
          </cell>
          <cell r="D22">
            <v>10518941</v>
          </cell>
          <cell r="E22" t="str">
            <v>abustama@unicauca.edu.co</v>
          </cell>
          <cell r="F22" t="str">
            <v>Terminado</v>
          </cell>
          <cell r="G22">
            <v>36565</v>
          </cell>
          <cell r="H22">
            <v>37462</v>
          </cell>
          <cell r="I22" t="str">
            <v>INGENIERIA DE TRANSITO</v>
          </cell>
          <cell r="J22" t="str">
            <v>Facultad de Ingeniería Civil</v>
          </cell>
        </row>
        <row r="23">
          <cell r="A23">
            <v>169</v>
          </cell>
          <cell r="B23" t="str">
            <v xml:space="preserve">PUNTO IDEAL DE CONEXION EN VIGAS COMPUESTAS </v>
          </cell>
          <cell r="C23" t="str">
            <v>Juan Manuel  Mosquera</v>
          </cell>
          <cell r="D23">
            <v>10527388</v>
          </cell>
          <cell r="E23" t="str">
            <v>mori@unicauca.edu.co</v>
          </cell>
          <cell r="F23" t="str">
            <v>Terminado</v>
          </cell>
          <cell r="G23">
            <v>36564</v>
          </cell>
          <cell r="H23">
            <v>37435</v>
          </cell>
          <cell r="I23" t="str">
            <v>Estructuras</v>
          </cell>
          <cell r="J23" t="str">
            <v>Facultad de Ingeniería Civil</v>
          </cell>
        </row>
        <row r="24">
          <cell r="A24">
            <v>505</v>
          </cell>
          <cell r="B24" t="str">
            <v>TAMPU. PORTAL ECOTURISTICO Y MULTICULTURAL DEL CAUCA. FASE 2</v>
          </cell>
          <cell r="C24" t="str">
            <v>Andrés José Castrillón Muñoz</v>
          </cell>
          <cell r="D24">
            <v>10535159</v>
          </cell>
          <cell r="E24" t="str">
            <v>andresj99@yahoo.com</v>
          </cell>
          <cell r="F24" t="str">
            <v>Terminado</v>
          </cell>
          <cell r="G24">
            <v>36997</v>
          </cell>
          <cell r="H24">
            <v>37739</v>
          </cell>
          <cell r="I24" t="str">
            <v>DESARROLLO TURISTICO Y REGIONAL</v>
          </cell>
          <cell r="J24" t="str">
            <v>Facultad de Ciencias Contables Económicas y Administrativas</v>
          </cell>
        </row>
        <row r="25">
          <cell r="A25">
            <v>519</v>
          </cell>
          <cell r="B25" t="str">
            <v>COMPARACION DE TRES METODOS DE SINTESIS DE CEMENTO Y DE LAS CARACTERISTICAS DE LOS PRODUCTOS OBTENIDOS A TRAVES DE ELLOS.</v>
          </cell>
          <cell r="C25" t="str">
            <v>Julia Eugenia  Ruiz Estrada</v>
          </cell>
          <cell r="D25">
            <v>34531399</v>
          </cell>
          <cell r="E25" t="str">
            <v>jruiz@unicauca.edu.co</v>
          </cell>
          <cell r="F25" t="str">
            <v>Terminado</v>
          </cell>
          <cell r="G25">
            <v>36997</v>
          </cell>
          <cell r="H25">
            <v>37727</v>
          </cell>
          <cell r="I25" t="str">
            <v>Geotecnia vial y pavimentos</v>
          </cell>
          <cell r="J25" t="str">
            <v>Facultad de Ingeniería Civil</v>
          </cell>
        </row>
        <row r="26">
          <cell r="A26">
            <v>520</v>
          </cell>
          <cell r="B26" t="str">
            <v>EVALUACION DE CRUDOS PESADOS Y ASFALTOS NATURALES PARA EL MEJORAMIENTO DE LA RED VIAL SECUNDARIA Y TERCIARIA EN LA ZONA SUR- ORIENTAL DEL DEPARTAMENTO DEL CAUCA (FASE I)</v>
          </cell>
          <cell r="C26" t="str">
            <v>Hugo León  Arenas Lozano</v>
          </cell>
          <cell r="D26">
            <v>14877481</v>
          </cell>
          <cell r="E26" t="str">
            <v>harenas@unicauca.edu.co</v>
          </cell>
          <cell r="F26" t="str">
            <v>Terminado</v>
          </cell>
          <cell r="G26">
            <v>37013</v>
          </cell>
          <cell r="H26">
            <v>37470</v>
          </cell>
          <cell r="I26" t="str">
            <v>Geotecnia vial y pavimentos</v>
          </cell>
          <cell r="J26" t="str">
            <v>Facultad de Ingeniería Civil</v>
          </cell>
        </row>
        <row r="27">
          <cell r="A27">
            <v>709</v>
          </cell>
          <cell r="B27" t="str">
            <v>CARACTERIZACIÓN DE MATERIALES VIALES Y MEJORAMIENTO DE SUELOS</v>
          </cell>
          <cell r="C27" t="str">
            <v>Luciano  Rivera Caicedo</v>
          </cell>
          <cell r="D27">
            <v>10518612</v>
          </cell>
          <cell r="E27" t="str">
            <v>rivera@unicauca.edu.co</v>
          </cell>
          <cell r="F27" t="str">
            <v>Terminado</v>
          </cell>
          <cell r="G27">
            <v>37684</v>
          </cell>
          <cell r="H27">
            <v>38351</v>
          </cell>
          <cell r="I27" t="str">
            <v>Geotecnia vial y pavimentos</v>
          </cell>
          <cell r="J27" t="str">
            <v>Facultad de Ingeniería Civil</v>
          </cell>
        </row>
        <row r="28">
          <cell r="A28">
            <v>710</v>
          </cell>
          <cell r="B28" t="str">
            <v>INVESTIGACIONES PARA LA REVISIÓN Y COMPLEMENTACIÓN DE LA METODOLOGÍA UTILIZADA EN COLOMBIA PARA EL DISEÑO DE LAS MEZCLAS ASFÁLTICAS EN CALIENTE</v>
          </cell>
          <cell r="C28" t="str">
            <v xml:space="preserve">Eugenio  Chavarro Barreto </v>
          </cell>
          <cell r="D28">
            <v>12108687</v>
          </cell>
          <cell r="E28" t="str">
            <v>ebarreto@unicauca.edu.co</v>
          </cell>
          <cell r="F28" t="str">
            <v>Terminado</v>
          </cell>
          <cell r="G28">
            <v>37684</v>
          </cell>
          <cell r="H28">
            <v>38351</v>
          </cell>
          <cell r="I28" t="str">
            <v>Geotecnia vial y pavimentos</v>
          </cell>
          <cell r="J28" t="str">
            <v>Facultad de Ingeniería Civil</v>
          </cell>
        </row>
        <row r="29">
          <cell r="A29">
            <v>818</v>
          </cell>
          <cell r="B29" t="str">
            <v xml:space="preserve">EVALUACION DE LAS ECUACUONES DE REGIMEN EN LA ZONA ANDINA CAUCANA </v>
          </cell>
          <cell r="C29" t="str">
            <v>Maria Elvira Guevara Alvarez</v>
          </cell>
          <cell r="D29">
            <v>34540306</v>
          </cell>
          <cell r="E29" t="str">
            <v>mguevara@unicauca.edu.co</v>
          </cell>
          <cell r="F29" t="str">
            <v>Terminado</v>
          </cell>
          <cell r="G29">
            <v>37837</v>
          </cell>
          <cell r="H29">
            <v>38351</v>
          </cell>
          <cell r="I29" t="str">
            <v>Hidraulica e Hidrología</v>
          </cell>
          <cell r="J29" t="str">
            <v>Facultad de Ingeniería Civil</v>
          </cell>
        </row>
        <row r="30">
          <cell r="A30">
            <v>819</v>
          </cell>
          <cell r="B30" t="str">
            <v>FORMULACION Y DESARROLLO DE UNA METODOLOGIA DE MEDICION QUE RELACIONE CAUDALES DE CORRIENTES NATURALES CON LA CONCENTRACION DE SALES DISUCLETAS  MEDIANTE TECNICAS DE INTERPRETACION DE TRAZADORES IONICOS.</v>
          </cell>
          <cell r="C30" t="str">
            <v>Rodrigo Antonio Lemos Ruiz</v>
          </cell>
          <cell r="D30">
            <v>10519743</v>
          </cell>
          <cell r="E30" t="str">
            <v>ralemos@unicauca.edu.co</v>
          </cell>
          <cell r="F30" t="str">
            <v>Terminado</v>
          </cell>
          <cell r="G30">
            <v>38473</v>
          </cell>
          <cell r="H30">
            <v>38838</v>
          </cell>
          <cell r="I30" t="str">
            <v>INGENIERIA HIDROMETRICA</v>
          </cell>
          <cell r="J30" t="str">
            <v>Facultad de Ingeniería Civil</v>
          </cell>
        </row>
        <row r="31">
          <cell r="A31">
            <v>821</v>
          </cell>
          <cell r="B31" t="str">
            <v>DIAGNOSTICO Y CARACTERIZACION FISICO- QUIMICA DE UN SISTEMA ACUATICO EPICONTINENTAL (HUMEDAL) PARA PROCESOS DE GESTION Y ORDENAMIENTO AMBIENTAL DEL RECURSO AGUA EN TERMINOS DE SOSTENIBILIDAD.</v>
          </cell>
          <cell r="C31" t="str">
            <v>JUAN CARLOS  CASAS ZAPATA</v>
          </cell>
          <cell r="D31">
            <v>15505403</v>
          </cell>
          <cell r="E31" t="str">
            <v>jccasas@unicauca.edu.co</v>
          </cell>
          <cell r="F31" t="str">
            <v>Terminado</v>
          </cell>
          <cell r="G31">
            <v>38509</v>
          </cell>
          <cell r="H31">
            <v>38874</v>
          </cell>
          <cell r="I31" t="str">
            <v>Estudios Ambientales</v>
          </cell>
          <cell r="J31" t="str">
            <v>Facultad de Ciencias Naturales, Exactas y de la Educación</v>
          </cell>
        </row>
        <row r="32">
          <cell r="A32">
            <v>861</v>
          </cell>
          <cell r="B32" t="str">
            <v>SISTEMA DE LA INFORMACION TECNO- ECONOMICA DEL CAUCA SITEC.</v>
          </cell>
          <cell r="C32" t="str">
            <v>Alejandra Miller Restrepo</v>
          </cell>
          <cell r="D32">
            <v>66827047</v>
          </cell>
          <cell r="E32" t="str">
            <v>amiller@unicauca.edu.co</v>
          </cell>
          <cell r="F32" t="str">
            <v>Terminado</v>
          </cell>
          <cell r="G32">
            <v>38063</v>
          </cell>
          <cell r="H32">
            <v>39248</v>
          </cell>
          <cell r="I32" t="str">
            <v>Investigaciones Contables, Económicas Y Administrativas - GICEA</v>
          </cell>
          <cell r="J32" t="str">
            <v>Facultad de Ciencias Contables Económicas y Administrativas</v>
          </cell>
        </row>
        <row r="33">
          <cell r="A33">
            <v>1181</v>
          </cell>
          <cell r="B33" t="str">
            <v>CONTRATO RC NO. 420 DE 2003 COLCIENCIAS - UNIVERSIDAD DEL CAUCA " TELECENTRO COMUNITARIO AGROINDUSTRIAL PILOTO EN EL MUNICIPIO DE SILVIA" CÓDIGO 1103-14-14916</v>
          </cell>
          <cell r="C33" t="str">
            <v>Victor Manuel Quintero Florez</v>
          </cell>
          <cell r="D33">
            <v>76323426</v>
          </cell>
          <cell r="E33" t="str">
            <v>vflorez@unicauca.edu.co</v>
          </cell>
          <cell r="F33" t="str">
            <v>Terminado</v>
          </cell>
          <cell r="G33">
            <v>38028</v>
          </cell>
          <cell r="H33">
            <v>38728</v>
          </cell>
          <cell r="I33" t="str">
            <v>Grupo de Radio e Inalámbricas - GRIAL</v>
          </cell>
          <cell r="J33" t="str">
            <v>Facultad de Ingeniería Electrónica y Telecomunicaciones</v>
          </cell>
        </row>
        <row r="34">
          <cell r="A34">
            <v>1299</v>
          </cell>
          <cell r="B34" t="str">
            <v xml:space="preserve">ESTUDIOS DE CASO SOBRE LA INNOVACION EN LA INDUSTRIA MANUFACTURERA SEGUNDA ETAPA. </v>
          </cell>
          <cell r="C34" t="str">
            <v>Jose Tomas Jaramillo Salazar</v>
          </cell>
          <cell r="D34">
            <v>10528372</v>
          </cell>
          <cell r="E34" t="str">
            <v>jjaramillo@unicauca.edu.co</v>
          </cell>
          <cell r="F34" t="str">
            <v>Terminado</v>
          </cell>
          <cell r="G34">
            <v>38384</v>
          </cell>
          <cell r="H34">
            <v>38869</v>
          </cell>
          <cell r="I34" t="str">
            <v>Investigaciones Contables, Económicas Y Administrativas - GICEA</v>
          </cell>
          <cell r="J34" t="str">
            <v>Facultad de Ciencias Contables Económicas y Administrativas</v>
          </cell>
        </row>
        <row r="35">
          <cell r="A35">
            <v>1459</v>
          </cell>
          <cell r="B35" t="str">
            <v xml:space="preserve">CONSTRUCCIONES SISMORRESISTENTES EN ADOBE. </v>
          </cell>
          <cell r="C35" t="str">
            <v>Diana Velasco Galvis</v>
          </cell>
          <cell r="D35">
            <v>30322251</v>
          </cell>
          <cell r="E35" t="str">
            <v>dvelasco@unicauca.edu.co</v>
          </cell>
          <cell r="F35" t="str">
            <v>Terminado</v>
          </cell>
          <cell r="G35">
            <v>38313</v>
          </cell>
          <cell r="H35">
            <v>38555</v>
          </cell>
          <cell r="I35" t="str">
            <v>INVESTIGACION EN CONSTRUCCION</v>
          </cell>
          <cell r="J35" t="str">
            <v>Facultad de Ingeniería Civil</v>
          </cell>
        </row>
        <row r="36">
          <cell r="A36">
            <v>1642</v>
          </cell>
          <cell r="B36" t="str">
            <v xml:space="preserve">CAFE. ECONOMIA Y CULTURA EN LA MESETA DE POPAYAN </v>
          </cell>
          <cell r="C36" t="str">
            <v>Bernardo Javier Tobar Quitiaquez</v>
          </cell>
          <cell r="D36">
            <v>98382086</v>
          </cell>
          <cell r="E36" t="str">
            <v>javo@unicauca.edu.co</v>
          </cell>
          <cell r="F36" t="str">
            <v>Terminado</v>
          </cell>
          <cell r="G36">
            <v>38777</v>
          </cell>
          <cell r="H36">
            <v>39248</v>
          </cell>
          <cell r="I36" t="str">
            <v>Investigaciones Contables, Económicas Y Administrativas - GICEA</v>
          </cell>
          <cell r="J36" t="str">
            <v>Facultad de Ciencias Contables Económicas y Administrativas</v>
          </cell>
        </row>
        <row r="37">
          <cell r="A37">
            <v>1648</v>
          </cell>
          <cell r="B37" t="str">
            <v>REACTOR ANAEROBICO DE PLACAS EN ACRILICO Y EVALUACION DE SU EFICIENCIA EN LA REMOCION DE PARAMETROS FISICOQUIMICOS Y BIOLOGICOS</v>
          </cell>
          <cell r="C37" t="str">
            <v xml:space="preserve">Napoleon  Zambrano Alfonso </v>
          </cell>
          <cell r="D37">
            <v>16342484</v>
          </cell>
          <cell r="E37" t="str">
            <v>nzambra@unicauca.edu.co</v>
          </cell>
          <cell r="F37" t="str">
            <v>Terminado</v>
          </cell>
          <cell r="G37">
            <v>38777</v>
          </cell>
          <cell r="H37">
            <v>39142</v>
          </cell>
          <cell r="I37" t="str">
            <v>Investigacion en Ingeniería Ambiental</v>
          </cell>
          <cell r="J37" t="str">
            <v>Facultad de Ingeniería Civil</v>
          </cell>
        </row>
        <row r="38">
          <cell r="A38">
            <v>1685</v>
          </cell>
          <cell r="B38" t="str">
            <v xml:space="preserve">MAESTRIA EN ESTUDIOS INTERDISCIPLINARIOS SOBRE DESARROLLO SOCIAL </v>
          </cell>
          <cell r="C38" t="str">
            <v>Olga Lucía Cadena Durán</v>
          </cell>
          <cell r="D38">
            <v>52021928</v>
          </cell>
          <cell r="E38" t="str">
            <v>olgacadena@unicauca.edu.co</v>
          </cell>
          <cell r="F38" t="str">
            <v>Terminado</v>
          </cell>
          <cell r="G38">
            <v>38777</v>
          </cell>
          <cell r="H38">
            <v>39248</v>
          </cell>
          <cell r="I38" t="str">
            <v>Investigaciones Contables, Económicas Y Administrativas - GICEA</v>
          </cell>
          <cell r="J38" t="str">
            <v>Facultad de Ciencias Contables Económicas y Administrativas</v>
          </cell>
        </row>
        <row r="39">
          <cell r="A39">
            <v>1685</v>
          </cell>
          <cell r="B39" t="str">
            <v xml:space="preserve">MAESTRIA EN ESTUDIOS INTERDISCIPLINARIOS SOBRE DESARROLLO SOCIAL </v>
          </cell>
          <cell r="C39" t="str">
            <v>Bernardo Javier Tobar Quitiaquez</v>
          </cell>
          <cell r="D39">
            <v>98382086</v>
          </cell>
          <cell r="E39" t="str">
            <v>javo@unicauca.edu.co</v>
          </cell>
          <cell r="F39" t="str">
            <v>Terminado</v>
          </cell>
          <cell r="G39">
            <v>38777</v>
          </cell>
          <cell r="H39">
            <v>39248</v>
          </cell>
          <cell r="I39" t="str">
            <v>Investigaciones Contables, Económicas Y Administrativas - GICEA</v>
          </cell>
          <cell r="J39" t="str">
            <v>Facultad de Ciencias Contables Económicas y Administrativas</v>
          </cell>
        </row>
        <row r="40">
          <cell r="A40">
            <v>1687</v>
          </cell>
          <cell r="B40" t="str">
            <v>LA VIOLENCIA URBANA Y LA CONFIGURACIÓN DE LOS ESPACIOS PÚBLICOS DE POPAYÁN 2004-2005: ANÁLISIS DESDE UNA PERSPECTIVA DE GÉNERO</v>
          </cell>
          <cell r="C40" t="str">
            <v>Alejandra Miller Restrepo</v>
          </cell>
          <cell r="D40">
            <v>66827047</v>
          </cell>
          <cell r="E40" t="str">
            <v>amiller@unicauca.edu.co</v>
          </cell>
          <cell r="F40" t="str">
            <v>Terminado</v>
          </cell>
          <cell r="G40">
            <v>38777</v>
          </cell>
          <cell r="H40">
            <v>39248</v>
          </cell>
          <cell r="I40" t="str">
            <v>Grupo "Mayras" de Educación, Genero y Desarrollo</v>
          </cell>
          <cell r="J40" t="str">
            <v>Facultad de Ciencias Naturales, Exactas y de la Educación</v>
          </cell>
        </row>
        <row r="41">
          <cell r="A41">
            <v>1732</v>
          </cell>
          <cell r="B41" t="str">
            <v>ACUERDO ESPECIFICO DE COOPERACION, CAPACITACION Y ASISTENCIA TECNICA N0. 001/2005 -  UNIVERSIDAD DEL CAUCA - INGEOMINAS. ACTIVIDADES: APOYAR A LAS LABORES DE MONITOREO Y PROCESAMIENTO PRIMARIO E INFORMACION OBTENIDOS POR MEDIO DE LA RED DE VIGILANCIA VOLCANICA Y SISMICA  DEL OBSERVATORIO VULCANOLOGICO Y SISMOLOGICO DEL CENTRO OPERATIVO DE INGEOMINAS POPAYAN.</v>
          </cell>
          <cell r="C41" t="str">
            <v>Carlos Ariel  Hurtado Astaiza</v>
          </cell>
          <cell r="D41">
            <v>10545258</v>
          </cell>
          <cell r="E41" t="str">
            <v>cah@unicauca.edu.co</v>
          </cell>
          <cell r="F41" t="str">
            <v>Terminado</v>
          </cell>
          <cell r="G41">
            <v>38565</v>
          </cell>
          <cell r="H41">
            <v>39459</v>
          </cell>
          <cell r="I41" t="str">
            <v>Investigadores Independientes</v>
          </cell>
          <cell r="J41" t="str">
            <v>Otro</v>
          </cell>
        </row>
        <row r="42">
          <cell r="A42">
            <v>1746</v>
          </cell>
          <cell r="B42" t="str">
            <v>Contrato CT 488-2005-COMFACAUCA-CORPORACIÓN INCUBADORA DE EMPRESAS DE POPAYAN-UNIVERSIDAD DEL CAUCA, "INFRAESTRUCTURA SOFTWARE PARA LA GESTION , DISTRIBUCION, USO Y APLICACION DE CONOCIMIENTO" ORGANIZACIONAL.</v>
          </cell>
          <cell r="C42" t="str">
            <v>Cesar Alberto Collazos Ordoñez</v>
          </cell>
          <cell r="D42">
            <v>76309486</v>
          </cell>
          <cell r="E42" t="str">
            <v>ccollazo@unicauca.edu.co</v>
          </cell>
          <cell r="F42" t="str">
            <v>Terminado</v>
          </cell>
          <cell r="G42">
            <v>38786</v>
          </cell>
          <cell r="H42">
            <v>39242</v>
          </cell>
          <cell r="I42" t="str">
            <v>Investigación y desarrollo en ingeniería de software - IDIS</v>
          </cell>
          <cell r="J42" t="str">
            <v>Facultad de Ingeniería Electrónica y Telecomunicaciones</v>
          </cell>
        </row>
        <row r="43">
          <cell r="A43">
            <v>1963</v>
          </cell>
          <cell r="B43" t="str">
            <v>ENSEÑANZA POR INTERNET: CREACION DE UNA BIBLIOTECA DIGITAL DE OBJETIVOS DE PARENDIZAJE ACCESIBLES, REUTILIZABLES E INTEROPERABLES, ORIENTADOS A LA FORMACION EN LAS TECNOLOGIAS DE LA INFORMACION.</v>
          </cell>
          <cell r="C43" t="str">
            <v>Cesar Alberto Collazos Ordoñez</v>
          </cell>
          <cell r="D43">
            <v>76309486</v>
          </cell>
          <cell r="E43" t="str">
            <v>ccollazo@unicauca.edu.co</v>
          </cell>
          <cell r="F43" t="str">
            <v>Terminado</v>
          </cell>
          <cell r="G43">
            <v>38384</v>
          </cell>
          <cell r="H43">
            <v>39052</v>
          </cell>
          <cell r="I43" t="str">
            <v>Grupo I+D en Tecnologías de la Información - GTI</v>
          </cell>
          <cell r="J43" t="str">
            <v>Facultad de Ingeniería Electrónica y Telecomunicaciones</v>
          </cell>
        </row>
        <row r="44">
          <cell r="A44">
            <v>1976</v>
          </cell>
          <cell r="B44" t="str">
            <v>IINCUBADORA DE AGROEMPRESAS DEL CAUCA AGROINNOVA-- COMITE TECNICO</v>
          </cell>
          <cell r="C44" t="str">
            <v>Gustavo Adolfo Ramirez Gonzalez</v>
          </cell>
          <cell r="D44">
            <v>76329206</v>
          </cell>
          <cell r="E44" t="str">
            <v>gramirez@unicauca.edu.co</v>
          </cell>
          <cell r="F44" t="str">
            <v>Terminado</v>
          </cell>
          <cell r="G44">
            <v>38775</v>
          </cell>
          <cell r="H44">
            <v>39140</v>
          </cell>
          <cell r="I44" t="str">
            <v>Ingeniería Telemática</v>
          </cell>
          <cell r="J44" t="str">
            <v>Facultad de Ingeniería Electrónica y Telecomunicaciones</v>
          </cell>
        </row>
        <row r="45">
          <cell r="A45">
            <v>1988</v>
          </cell>
          <cell r="B45" t="str">
            <v>DISEÑO  Y  PROPUESTA  DE UN MODELO  LÓGICO CONCEPTUAL PARA LA  EVALUACIÓN DE LA INVESTIGACIÓN Y DESARROLLO DE LA UNIVERSIDAD DEL  CAUCA.</v>
          </cell>
          <cell r="C45" t="str">
            <v>Carolina Delgado Hurtado</v>
          </cell>
          <cell r="D45">
            <v>25274805</v>
          </cell>
          <cell r="E45" t="str">
            <v>carodelgadohurtado@gmail.com</v>
          </cell>
          <cell r="F45" t="str">
            <v>Terminado</v>
          </cell>
          <cell r="G45">
            <v>38443</v>
          </cell>
          <cell r="H45">
            <v>38961</v>
          </cell>
          <cell r="I45" t="str">
            <v>Gestion de la Tecnología y la Calidad - G.T.C</v>
          </cell>
          <cell r="J45" t="str">
            <v>Facultad de Ciencias Contables Económicas y Administrativas</v>
          </cell>
        </row>
        <row r="46">
          <cell r="A46">
            <v>2009</v>
          </cell>
          <cell r="B46" t="str">
            <v xml:space="preserve">ANALISIS, MODELADO Y CONTROL DE MOTORES DE INDUCCION. ETAPA II </v>
          </cell>
          <cell r="C46" t="str">
            <v>Carlos Alberto Gaviria López</v>
          </cell>
          <cell r="D46">
            <v>76310264</v>
          </cell>
          <cell r="E46" t="str">
            <v>cgaviria@unicauca.edu.co</v>
          </cell>
          <cell r="F46" t="str">
            <v>Terminado</v>
          </cell>
          <cell r="G46">
            <v>38749</v>
          </cell>
          <cell r="H46">
            <v>39083</v>
          </cell>
          <cell r="I46" t="str">
            <v>Automática Industrial</v>
          </cell>
          <cell r="J46" t="str">
            <v>Facultad de Ingeniería Electrónica y Telecomunicaciones</v>
          </cell>
        </row>
        <row r="47">
          <cell r="A47">
            <v>2010</v>
          </cell>
          <cell r="B47" t="str">
            <v xml:space="preserve">ESTUDIO DE SISTEMAS PARA EL CONTROL DE ROBOTS, FASE II </v>
          </cell>
          <cell r="C47" t="str">
            <v>Oscar Andrés Albán</v>
          </cell>
          <cell r="D47">
            <v>10548134</v>
          </cell>
          <cell r="E47" t="str">
            <v>avivas@unicauca.edu.co</v>
          </cell>
          <cell r="F47" t="str">
            <v>Terminado</v>
          </cell>
          <cell r="G47">
            <v>38749</v>
          </cell>
          <cell r="H47">
            <v>39113</v>
          </cell>
          <cell r="I47" t="str">
            <v>Automática Industrial</v>
          </cell>
          <cell r="J47" t="str">
            <v>Facultad de Ingeniería Electrónica y Telecomunicaciones</v>
          </cell>
        </row>
        <row r="48">
          <cell r="A48">
            <v>2026</v>
          </cell>
          <cell r="B48" t="str">
            <v>ESTUDIO DE LA RELACIÓN  ENTRE EL  COMPORTAMIENTO ELECTORAL Y DESARROLLO ECONÓMICO COLOMBIANO A PARTIR DE LA TEORÍA DE LA ELECCION RACIONAL DESPUÉS DE LOS NOVENTAS</v>
          </cell>
          <cell r="C48" t="str">
            <v>raul cortes landazury</v>
          </cell>
          <cell r="D48">
            <v>16776407</v>
          </cell>
          <cell r="E48" t="str">
            <v>rcortes@unicauca.edu.co</v>
          </cell>
          <cell r="F48" t="str">
            <v>Terminado</v>
          </cell>
          <cell r="G48">
            <v>38742</v>
          </cell>
          <cell r="H48">
            <v>38928</v>
          </cell>
          <cell r="I48" t="str">
            <v>Desarrollo y Políticas Públicas. POLINOMIA.</v>
          </cell>
          <cell r="J48" t="str">
            <v>Facultad de Ciencias Contables Económicas y Administrativas</v>
          </cell>
        </row>
        <row r="49">
          <cell r="A49">
            <v>2060</v>
          </cell>
          <cell r="B49" t="str">
            <v>CONTROL OPTIMO DE TEMPO Y ENERGIA PARA UN ROBOT MANIPULADOR RIGIDO DE DOS GRADOS DE LIBERTAD.</v>
          </cell>
          <cell r="C49" t="str">
            <v>Olga Liliana Sánchez Medina</v>
          </cell>
          <cell r="D49">
            <v>66761308</v>
          </cell>
          <cell r="E49" t="str">
            <v>olgalisa@unicauca.edu.co</v>
          </cell>
          <cell r="F49" t="str">
            <v>Terminado</v>
          </cell>
          <cell r="G49">
            <v>38749</v>
          </cell>
          <cell r="H49">
            <v>39141</v>
          </cell>
          <cell r="I49" t="str">
            <v>Automática Industrial</v>
          </cell>
          <cell r="J49" t="str">
            <v>Facultad de Ingeniería Electrónica y Telecomunicaciones</v>
          </cell>
        </row>
        <row r="50">
          <cell r="A50">
            <v>2082</v>
          </cell>
          <cell r="B50" t="str">
            <v xml:space="preserve">REVVIS REUNION DE ESPECIALISTAS EN VERIFICACION Y VALIDACION DE SOFTWARE. </v>
          </cell>
          <cell r="C50" t="str">
            <v>Cesar Alberto Collazos Ordoñez</v>
          </cell>
          <cell r="D50">
            <v>76309486</v>
          </cell>
          <cell r="E50" t="str">
            <v>ccollazo@unicauca.edu.co</v>
          </cell>
          <cell r="F50" t="str">
            <v>Terminado</v>
          </cell>
          <cell r="G50">
            <v>39091</v>
          </cell>
          <cell r="H50">
            <v>40532</v>
          </cell>
          <cell r="I50" t="str">
            <v>Investigación y desarrollo en ingeniería de software - IDIS</v>
          </cell>
          <cell r="J50" t="str">
            <v>Facultad de Ingeniería Electrónica y Telecomunicaciones</v>
          </cell>
        </row>
        <row r="51">
          <cell r="A51">
            <v>2083</v>
          </cell>
          <cell r="B51" t="str">
            <v xml:space="preserve">"H-Net Health EDUCATION NETWORK" RED DE ENSEÑANZA DE LA SALUD </v>
          </cell>
          <cell r="C51" t="str">
            <v>Cesar Alberto Collazos Ordoñez</v>
          </cell>
          <cell r="D51">
            <v>76309486</v>
          </cell>
          <cell r="E51" t="str">
            <v>ccollazo@unicauca.edu.co</v>
          </cell>
          <cell r="F51" t="str">
            <v>Terminado</v>
          </cell>
          <cell r="G51">
            <v>39539</v>
          </cell>
          <cell r="H51">
            <v>40634</v>
          </cell>
          <cell r="I51" t="str">
            <v>Investigación y desarrollo en ingeniería de software - IDIS</v>
          </cell>
          <cell r="J51" t="str">
            <v>Facultad de Ingeniería Electrónica y Telecomunicaciones</v>
          </cell>
        </row>
        <row r="52">
          <cell r="A52">
            <v>2086</v>
          </cell>
          <cell r="B52" t="str">
            <v>DETERMINACION DEL CAPITAL SOCIAL, LAS REDES DE ASOCIATIVIDAD Y SUSTENTABILIDAD DEL CRECIMIENTO EN EL DEPARTAMENTO DEL CAUCA EN EL PERIODO 2006-2007</v>
          </cell>
          <cell r="C52" t="str">
            <v>Monica Maria Sinisterra Rodriguez</v>
          </cell>
          <cell r="D52">
            <v>67002775</v>
          </cell>
          <cell r="E52" t="str">
            <v>msinisterra@unicauca.edu.co</v>
          </cell>
          <cell r="F52" t="str">
            <v>Terminado</v>
          </cell>
          <cell r="G52">
            <v>38943</v>
          </cell>
          <cell r="H52">
            <v>39308</v>
          </cell>
          <cell r="I52" t="str">
            <v>Desarrollo y Políticas Públicas. POLINOMIA.</v>
          </cell>
          <cell r="J52" t="str">
            <v>Facultad de Ciencias Contables Económicas y Administrativas</v>
          </cell>
        </row>
        <row r="53">
          <cell r="A53">
            <v>2093</v>
          </cell>
          <cell r="B53" t="str">
            <v xml:space="preserve">APOYO ACADEMICO Y DE FACILITACIONES AL IV CONGRESO GASTRONOMICO DE POPAYAN CAUCA. </v>
          </cell>
          <cell r="C53" t="str">
            <v>Andrés José Castrillón Muñoz</v>
          </cell>
          <cell r="D53">
            <v>10535159</v>
          </cell>
          <cell r="E53" t="str">
            <v>andresj99@yahoo.com</v>
          </cell>
          <cell r="F53" t="str">
            <v>Terminado</v>
          </cell>
          <cell r="G53">
            <v>38967</v>
          </cell>
          <cell r="H53">
            <v>38970</v>
          </cell>
          <cell r="I53" t="str">
            <v>DESARROLLO TURISTICO Y REGIONAL</v>
          </cell>
          <cell r="J53" t="str">
            <v>Facultad de Ciencias Contables Económicas y Administrativas</v>
          </cell>
        </row>
        <row r="54">
          <cell r="A54">
            <v>2149</v>
          </cell>
          <cell r="B54" t="str">
            <v>DISEÑO CONCEPTUAL DE PRODUCTO TURÍSTICO PARA LA RED EMPRESARIAL TURÍSTICA DEL CAUCA</v>
          </cell>
          <cell r="C54" t="str">
            <v>Deycy Janeth Sanchez Preciado</v>
          </cell>
          <cell r="D54">
            <v>34569079</v>
          </cell>
          <cell r="E54" t="str">
            <v>deycys@unicauca.edu.co</v>
          </cell>
          <cell r="F54" t="str">
            <v>Terminado</v>
          </cell>
          <cell r="G54">
            <v>39331</v>
          </cell>
          <cell r="H54">
            <v>39697</v>
          </cell>
          <cell r="I54" t="str">
            <v>Modelos Regionales De Competitividad</v>
          </cell>
          <cell r="J54" t="str">
            <v>Interinstitucional</v>
          </cell>
        </row>
        <row r="55">
          <cell r="A55">
            <v>2151</v>
          </cell>
          <cell r="B55" t="str">
            <v>LA EDUCACION CONTABLE EN UN NUEVO CONTEXTO DE SIGNIFICACION.</v>
          </cell>
          <cell r="C55" t="str">
            <v>Guillermo Leon Martinez Pino</v>
          </cell>
          <cell r="D55">
            <v>10529508</v>
          </cell>
          <cell r="E55" t="str">
            <v>gmartinez@unicauca.edu.co</v>
          </cell>
          <cell r="F55" t="str">
            <v>Terminado</v>
          </cell>
          <cell r="G55">
            <v>39052</v>
          </cell>
          <cell r="H55">
            <v>39436</v>
          </cell>
          <cell r="I55" t="str">
            <v>Contabilidad, Sociedad y Desarrollo</v>
          </cell>
          <cell r="J55" t="str">
            <v>Facultad de Ciencias Contables Económicas y Administrativas</v>
          </cell>
        </row>
        <row r="56">
          <cell r="A56">
            <v>2165</v>
          </cell>
          <cell r="B56" t="str">
            <v>MEJORA DE PROCESOS PARA FOMENTAR LA COMPETITIVIDAD DE LA PEQUEÑA Y MEDIANA INDUSTRIA DEL SOFTWARE DE IBEROAMERICA. COMPETISOFT.</v>
          </cell>
          <cell r="C56" t="str">
            <v>Cesar Alberto Collazos Ordoñez</v>
          </cell>
          <cell r="D56">
            <v>76309486</v>
          </cell>
          <cell r="E56" t="str">
            <v>ccollazo@unicauca.edu.co</v>
          </cell>
          <cell r="F56" t="str">
            <v>Terminado</v>
          </cell>
          <cell r="G56">
            <v>38777</v>
          </cell>
          <cell r="H56">
            <v>39812</v>
          </cell>
          <cell r="I56" t="str">
            <v>Investigación y desarrollo en ingeniería de software - IDIS</v>
          </cell>
          <cell r="J56" t="str">
            <v>Facultad de Ingeniería Electrónica y Telecomunicaciones</v>
          </cell>
        </row>
        <row r="57">
          <cell r="A57">
            <v>2180</v>
          </cell>
          <cell r="B57" t="str">
            <v>MODELADO Y  CONTROL  DE UNA MANO ROBÓTICA</v>
          </cell>
          <cell r="C57" t="str">
            <v>Oscar Andrés Albán</v>
          </cell>
          <cell r="D57">
            <v>10548134</v>
          </cell>
          <cell r="E57" t="str">
            <v>avivas@unicauca.edu.co</v>
          </cell>
          <cell r="F57" t="str">
            <v>Terminado</v>
          </cell>
          <cell r="G57">
            <v>39091</v>
          </cell>
          <cell r="H57">
            <v>39425</v>
          </cell>
          <cell r="I57" t="str">
            <v>Automática Industrial</v>
          </cell>
          <cell r="J57" t="str">
            <v>Facultad de Ingeniería Electrónica y Telecomunicaciones</v>
          </cell>
        </row>
        <row r="58">
          <cell r="A58">
            <v>2181</v>
          </cell>
          <cell r="B58" t="str">
            <v>AGARRE ESTABLE DE OBJETOS CON  UNA PRÓTESIS DE MANO ROBÓTICA</v>
          </cell>
          <cell r="C58" t="str">
            <v>Carlos Alberto Gaviria López</v>
          </cell>
          <cell r="D58">
            <v>76310264</v>
          </cell>
          <cell r="E58" t="str">
            <v>cgaviria@unicauca.edu.co</v>
          </cell>
          <cell r="F58" t="str">
            <v>Terminado</v>
          </cell>
          <cell r="G58">
            <v>39091</v>
          </cell>
          <cell r="H58">
            <v>39425</v>
          </cell>
          <cell r="I58" t="str">
            <v>Automática Industrial</v>
          </cell>
          <cell r="J58" t="str">
            <v>Facultad de Ingeniería Electrónica y Telecomunicaciones</v>
          </cell>
        </row>
        <row r="59">
          <cell r="A59">
            <v>2182</v>
          </cell>
          <cell r="B59" t="str">
            <v>EL ESPÍRITU EMPRENDEDOR: UN ENFOQUE INTEGRADO. CASO DE ESTUDIO: LOS EMPRESARIOS DEL CAUCA: 1970-2005</v>
          </cell>
          <cell r="C59" t="str">
            <v>Cesar Augusto Osorio Vera</v>
          </cell>
          <cell r="D59">
            <v>4590184</v>
          </cell>
          <cell r="E59" t="str">
            <v>cosorio@unicauca.edu.co</v>
          </cell>
          <cell r="F59" t="str">
            <v>Terminado</v>
          </cell>
          <cell r="G59">
            <v>39091</v>
          </cell>
          <cell r="H59">
            <v>42063</v>
          </cell>
          <cell r="I59" t="str">
            <v>HISTORIA EMPRESARIAL Y ESPIRITU EMPRENDEDOR</v>
          </cell>
          <cell r="J59" t="str">
            <v>Facultad de Ciencias Contables Económicas y Administrativas</v>
          </cell>
        </row>
        <row r="60">
          <cell r="A60">
            <v>2196</v>
          </cell>
          <cell r="B60" t="str">
            <v xml:space="preserve">DESARROLLO PROFESIONAL DE EDUCADORES DE INGLES EN PRIMARIA. REGION COSTA PACIFICA CAUCANA - GUAPI. GRUPO DE INVESTIGACION DE NIÑOS, NIÑAS, LENGUA Y CULTURA. </v>
          </cell>
          <cell r="C60" t="str">
            <v>Carmen Elena  Montealegre de Valverde</v>
          </cell>
          <cell r="D60">
            <v>34526996</v>
          </cell>
          <cell r="E60" t="str">
            <v>cemonteal@unicauca.edu.co</v>
          </cell>
          <cell r="F60" t="str">
            <v>Terminado</v>
          </cell>
          <cell r="G60">
            <v>39091</v>
          </cell>
          <cell r="H60">
            <v>39447</v>
          </cell>
          <cell r="I60" t="str">
            <v>Niños, lengua y cultura</v>
          </cell>
          <cell r="J60" t="str">
            <v>Facultad de Ciencias Humanas y Sociales</v>
          </cell>
        </row>
        <row r="61">
          <cell r="A61">
            <v>2225</v>
          </cell>
          <cell r="B61" t="str">
            <v>ESTRATEGIA COMPETITIVA DEL CONGLOMERADO INDUSTRIAL DEL CAUCA. BUENAS PRACTICAS LOGISTICAS Y DESARROLLO DE PORVEEDORES SUSTENTADOS EN ASOCIATIVIDAD EMPRESARIAL E INNOVACION PARA EL CLUSTER DE ARTES GRAFICAS.</v>
          </cell>
          <cell r="C61" t="str">
            <v>Adolfo León Plazas Tenorio</v>
          </cell>
          <cell r="D61">
            <v>16260836</v>
          </cell>
          <cell r="E61" t="str">
            <v>aplazas@unicauca.edu.co</v>
          </cell>
          <cell r="F61" t="str">
            <v>Terminado</v>
          </cell>
          <cell r="G61">
            <v>39247</v>
          </cell>
          <cell r="H61">
            <v>39978</v>
          </cell>
          <cell r="I61" t="str">
            <v>Modelos Regionales De Competitividad</v>
          </cell>
          <cell r="J61" t="str">
            <v>Interinstitucional</v>
          </cell>
        </row>
        <row r="62">
          <cell r="A62">
            <v>2227</v>
          </cell>
          <cell r="B62" t="str">
            <v xml:space="preserve">DESARROLLO Y ADAPATACION DE TECNOLOGIA PARA EL TRATAMIENTO DE EFLUENTES PISCICOLAS. </v>
          </cell>
          <cell r="C62" t="str">
            <v>Javier Ernesto Fernandez Mera</v>
          </cell>
          <cell r="D62">
            <v>10541069</v>
          </cell>
          <cell r="E62" t="str">
            <v>jefernandez@unicauca.edu.co</v>
          </cell>
          <cell r="F62" t="str">
            <v>Terminado</v>
          </cell>
          <cell r="G62">
            <v>39143</v>
          </cell>
          <cell r="H62">
            <v>40239</v>
          </cell>
          <cell r="I62" t="str">
            <v>Investigacion en Ingeniería Ambiental</v>
          </cell>
          <cell r="J62" t="str">
            <v>Facultad de Ingeniería Civil</v>
          </cell>
        </row>
        <row r="63">
          <cell r="A63">
            <v>2247</v>
          </cell>
          <cell r="B63" t="str">
            <v>DISEÑO E IMPLEMENTACION DE UN SISTEMA DIGITAL PARA LA LOCALIZACION DE AGUAS SUBTERRANEAS POR EL METODO DE RESISTIVIDADES</v>
          </cell>
          <cell r="C63" t="str">
            <v>Carlos Armando Gallardo Barrera</v>
          </cell>
          <cell r="D63">
            <v>19343842</v>
          </cell>
          <cell r="E63" t="str">
            <v>cgallard@unicauca.edu.co</v>
          </cell>
          <cell r="F63" t="str">
            <v>Terminado</v>
          </cell>
          <cell r="G63">
            <v>39147</v>
          </cell>
          <cell r="H63">
            <v>39248</v>
          </cell>
          <cell r="I63" t="str">
            <v>Hidraulica e Hidrología</v>
          </cell>
          <cell r="J63" t="str">
            <v>Facultad de Ingeniería Civil</v>
          </cell>
        </row>
        <row r="64">
          <cell r="A64">
            <v>2264</v>
          </cell>
          <cell r="B64" t="str">
            <v>CONVENIO No. 23-045 DE 2007 TALLERES DE FORMACION POLITICA PARA 40 LIDERES DEL MUNICIPIO DE POPAYAN.</v>
          </cell>
          <cell r="C64" t="str">
            <v>Alejandra Miller Restrepo</v>
          </cell>
          <cell r="D64">
            <v>66827047</v>
          </cell>
          <cell r="E64" t="str">
            <v>amiller@unicauca.edu.co</v>
          </cell>
          <cell r="F64" t="str">
            <v>Terminado</v>
          </cell>
          <cell r="G64">
            <v>39307</v>
          </cell>
          <cell r="H64">
            <v>39437</v>
          </cell>
          <cell r="I64" t="str">
            <v>Grupo "Mayras" de Educación, Genero y Desarrollo</v>
          </cell>
          <cell r="J64" t="str">
            <v>Facultad de Ciencias Naturales, Exactas y de la Educación</v>
          </cell>
        </row>
        <row r="65">
          <cell r="A65">
            <v>2270</v>
          </cell>
          <cell r="B65" t="str">
            <v>UNION TEMPORAL CENTRO COLOMBIANO DE GENOMICA Y BIOINFORMÁTICA DE AMBIENTES EXTREMOS. GEBIX</v>
          </cell>
          <cell r="C65" t="str">
            <v>Patricia Eugenia Velez Varela</v>
          </cell>
          <cell r="D65">
            <v>29993756</v>
          </cell>
          <cell r="E65" t="str">
            <v>pvelez@unicauca.edu.co</v>
          </cell>
          <cell r="F65" t="str">
            <v>Terminado</v>
          </cell>
          <cell r="G65">
            <v>39164</v>
          </cell>
          <cell r="H65">
            <v>42451</v>
          </cell>
          <cell r="I65" t="str">
            <v>Biología Molecular y Ambiental del Cáncer - BIMAC</v>
          </cell>
          <cell r="J65" t="str">
            <v>Facultad de Ciencias Naturales, Exactas y de la Educación</v>
          </cell>
        </row>
        <row r="66">
          <cell r="A66">
            <v>2272</v>
          </cell>
          <cell r="B66" t="str">
            <v>ENTORNO COLABORATIVO DE APOYO DE MEJORA DE PROCESOS PARA LA INDUSTRIA DE SOFTWARE COLOMBIANA.</v>
          </cell>
          <cell r="C66" t="str">
            <v>Cesar Alberto Collazos Ordoñez</v>
          </cell>
          <cell r="D66">
            <v>76309486</v>
          </cell>
          <cell r="E66" t="str">
            <v>ccollazo@unicauca.edu.co</v>
          </cell>
          <cell r="F66" t="str">
            <v>Terminado</v>
          </cell>
          <cell r="G66">
            <v>39854</v>
          </cell>
          <cell r="H66">
            <v>40400</v>
          </cell>
          <cell r="I66" t="str">
            <v>Investigación y desarrollo en ingeniería de software - IDIS</v>
          </cell>
          <cell r="J66" t="str">
            <v>Facultad de Ingeniería Electrónica y Telecomunicaciones</v>
          </cell>
        </row>
        <row r="67">
          <cell r="A67">
            <v>2281</v>
          </cell>
          <cell r="B67" t="str">
            <v>CONVENIO INTERADMINISTRATIVO ESPECIAL DE COOPERACIÓN  No 085-2007 CELEBRADO  ENTRE COLCIENCIAS Y LA UNIVERSIDAD DEL  CAUCA. PROPUESTA JOVENES INVESTIGADORES AÑO 2007-ETNOHISTORIA, PARENTESCO Y MITOLOGIA ENTRE LOS NEGROS DE PELO LISO: TRAS LA HUELLA DE LOS ANTIGUOS COLONIZADORES AUSTRALIANOS EN TERRITORIO COLOMBIANO</v>
          </cell>
          <cell r="C67" t="str">
            <v>Jairo Tocancipá Falla</v>
          </cell>
          <cell r="D67">
            <v>12120023</v>
          </cell>
          <cell r="E67" t="str">
            <v>jtocancipa@unicauca.edu.co</v>
          </cell>
          <cell r="F67" t="str">
            <v>Terminado</v>
          </cell>
          <cell r="G67">
            <v>39505</v>
          </cell>
          <cell r="H67">
            <v>39871</v>
          </cell>
          <cell r="I67" t="str">
            <v>Antropos</v>
          </cell>
          <cell r="J67" t="str">
            <v>Facultad de Ciencias Humanas y Sociales</v>
          </cell>
        </row>
        <row r="68">
          <cell r="A68">
            <v>2298</v>
          </cell>
          <cell r="B68" t="str">
            <v>CONTRATO RC No 160-2007, COLCIENCIAS- UNIVERSIDAD DEL CAUCA "APOYO A DOCTORADO ANTROPOLOGÍA "</v>
          </cell>
          <cell r="C68" t="str">
            <v>Cristobal Gnecco Valencia</v>
          </cell>
          <cell r="D68">
            <v>10536894</v>
          </cell>
          <cell r="E68" t="str">
            <v>cgnecco@unicauca.edu.co</v>
          </cell>
          <cell r="F68" t="str">
            <v>Terminado</v>
          </cell>
          <cell r="G68">
            <v>39440</v>
          </cell>
          <cell r="H68">
            <v>39926</v>
          </cell>
          <cell r="I68" t="str">
            <v>Antropología Jurídica, Historia Y Etnología</v>
          </cell>
          <cell r="J68" t="str">
            <v>Facultad de Ciencias Humanas y Sociales</v>
          </cell>
        </row>
        <row r="69">
          <cell r="A69">
            <v>2304</v>
          </cell>
          <cell r="B69" t="str">
            <v>ESTUDIO , DISEÑO Y EVALUACION DE UN PROTOTIPO DE ESTANQUE PSCÍCOLA</v>
          </cell>
          <cell r="C69" t="str">
            <v>Javier Ernesto Fernandez Mera</v>
          </cell>
          <cell r="D69">
            <v>10541069</v>
          </cell>
          <cell r="E69" t="str">
            <v>jefernandez@unicauca.edu.co</v>
          </cell>
          <cell r="F69" t="str">
            <v>Terminado</v>
          </cell>
          <cell r="G69">
            <v>39407</v>
          </cell>
          <cell r="H69">
            <v>40333</v>
          </cell>
          <cell r="I69" t="str">
            <v>Investigacion en Ingeniería Ambiental</v>
          </cell>
          <cell r="J69" t="str">
            <v>Facultad de Ingeniería Civil</v>
          </cell>
        </row>
        <row r="70">
          <cell r="A70">
            <v>2305</v>
          </cell>
          <cell r="B70" t="str">
            <v>VISIONES TERRITORIALES DE LA GLOBALIZACION Y LA REINVENCION LOCAL: CONSTRUCCIONES DEL LUGAR EN EL CAUCA.</v>
          </cell>
          <cell r="C70" t="str">
            <v>Carlos Corredor</v>
          </cell>
          <cell r="D70">
            <v>7224256</v>
          </cell>
          <cell r="E70" t="str">
            <v>cecorredor@unicauca.edu.co</v>
          </cell>
          <cell r="F70" t="str">
            <v>Terminado</v>
          </cell>
          <cell r="G70">
            <v>39372</v>
          </cell>
          <cell r="H70">
            <v>39528</v>
          </cell>
          <cell r="I70" t="str">
            <v>PENSAMIENTO ECONOMICO SOCIEDAD Y CULTURA</v>
          </cell>
          <cell r="J70" t="str">
            <v>Facultad de Ciencias Contables Económicas y Administrativas</v>
          </cell>
        </row>
        <row r="71">
          <cell r="A71">
            <v>2340</v>
          </cell>
          <cell r="B71" t="str">
            <v xml:space="preserve">CONOCIMIENTO HISTORICO Y GIRO INTERPRETATIVO EN LA HISTORIA </v>
          </cell>
          <cell r="C71" t="str">
            <v>Guido Barona Becerra</v>
          </cell>
          <cell r="D71">
            <v>14931316</v>
          </cell>
          <cell r="E71" t="str">
            <v>nnotiene@hotmail.com</v>
          </cell>
          <cell r="F71" t="str">
            <v>Terminado</v>
          </cell>
          <cell r="G71">
            <v>39316</v>
          </cell>
          <cell r="H71">
            <v>39835</v>
          </cell>
          <cell r="I71" t="str">
            <v>Antropología Jurídica, Historia Y Etnología</v>
          </cell>
          <cell r="J71" t="str">
            <v>Facultad de Ciencias Humanas y Sociales</v>
          </cell>
        </row>
        <row r="72">
          <cell r="A72">
            <v>2346</v>
          </cell>
          <cell r="B72" t="str">
            <v>ANALISIS PRAGMATICO DE LA SINTOMATOLOGÍA EN TEXTOS UNIVERSITARIOS. OBJETO IMAGINARIO REAL SIMBÓLICO</v>
          </cell>
          <cell r="C72" t="str">
            <v>Lucy Elodia Perafán Echeverri</v>
          </cell>
          <cell r="D72">
            <v>34539783</v>
          </cell>
          <cell r="E72" t="str">
            <v>eperafan@unicauca.edu.co</v>
          </cell>
          <cell r="F72" t="str">
            <v>Terminado</v>
          </cell>
          <cell r="G72">
            <v>39190</v>
          </cell>
          <cell r="H72">
            <v>39813</v>
          </cell>
          <cell r="I72" t="str">
            <v>Seminario Permanente Sobre Formación Avanzada - SEPA</v>
          </cell>
          <cell r="J72" t="str">
            <v>Facultad de Ciencias Naturales, Exactas y de la Educación</v>
          </cell>
        </row>
        <row r="73">
          <cell r="A73">
            <v>2350</v>
          </cell>
          <cell r="B73" t="str">
            <v>CONTRATO No 088 de 2007 CELEBRADO ENTRE COLCIENCIAS Y LA UNIVERSIDAD DEL CAUCA "I ENCUENTRO NACIONAL " EXPERIENCIAS DIALOGO  DE SABERES".</v>
          </cell>
          <cell r="C73" t="str">
            <v>Jairo Tocancipá Falla</v>
          </cell>
          <cell r="D73">
            <v>12120023</v>
          </cell>
          <cell r="E73" t="str">
            <v>jtocancipa@unicauca.edu.co</v>
          </cell>
          <cell r="F73" t="str">
            <v>Terminado</v>
          </cell>
          <cell r="G73">
            <v>39436</v>
          </cell>
          <cell r="H73">
            <v>39619</v>
          </cell>
          <cell r="I73" t="str">
            <v>Estudios Sociales Comparativos Andes, Amazonia, Costa Pacífica</v>
          </cell>
          <cell r="J73" t="str">
            <v>Facultad de Ciencias Humanas y Sociales</v>
          </cell>
        </row>
        <row r="74">
          <cell r="A74">
            <v>2355</v>
          </cell>
          <cell r="B74" t="str">
            <v xml:space="preserve">ENTRENADOR DE PROTESIS VIRTUAL DE MANO </v>
          </cell>
          <cell r="C74" t="str">
            <v>Elena Muñoz España</v>
          </cell>
          <cell r="D74">
            <v>34563467</v>
          </cell>
          <cell r="E74" t="str">
            <v>elenam@unicauca.edu.co</v>
          </cell>
          <cell r="F74" t="str">
            <v>Terminado</v>
          </cell>
          <cell r="G74">
            <v>39379</v>
          </cell>
          <cell r="H74">
            <v>39745</v>
          </cell>
          <cell r="I74" t="str">
            <v>Automática Industrial</v>
          </cell>
          <cell r="J74" t="str">
            <v>Facultad de Ingeniería Electrónica y Telecomunicaciones</v>
          </cell>
        </row>
        <row r="75">
          <cell r="A75">
            <v>2358</v>
          </cell>
          <cell r="B75" t="str">
            <v>SENTIDOS  Y AUTO REPRESENTACIONES ESTETICAS EN EL CAUCA ACTUAL: DIALOGOS E INTERPELACIONES CON LATINOAMERICA Y EL MUNDO</v>
          </cell>
          <cell r="C75" t="str">
            <v>Mario Armando  Valencia Cardona</v>
          </cell>
          <cell r="D75">
            <v>10285254</v>
          </cell>
          <cell r="E75" t="str">
            <v>mavalencia@unicauca.edu.co</v>
          </cell>
          <cell r="F75" t="str">
            <v>Terminado</v>
          </cell>
          <cell r="G75">
            <v>39386</v>
          </cell>
          <cell r="H75">
            <v>40117</v>
          </cell>
          <cell r="I75" t="str">
            <v>Estética y Crítica</v>
          </cell>
          <cell r="J75" t="str">
            <v>Facultad de Ciencias Humanas y Sociales</v>
          </cell>
        </row>
        <row r="76">
          <cell r="A76">
            <v>2362</v>
          </cell>
          <cell r="B76" t="str">
            <v>CONVENIO INTERADMINISTRATIVO DE COOPERACION No. 0795-28-11-07 ENTRE LA COOPERACION AUTONOMA REGIONAL DEL CAUCA CRC Y LA UNIVERSIDAD DEL CAUCA PARA EL DESARROLLO DEL PROYECTO "ORDENACION DEL RECURSO HIDRICO SUPERFICIAL EN LA PARTE BAJA DE LA SUBCUENCA DEL RIO PALO Y APOYO AL ORDENAMIENTO DEL RECURSO HIDRICO DE LA SUBCUENCA PIEDRAS #148.</v>
          </cell>
          <cell r="C76" t="str">
            <v>Carlos Armando Gallardo Barrera</v>
          </cell>
          <cell r="D76">
            <v>19343842</v>
          </cell>
          <cell r="E76" t="str">
            <v>cgallard@unicauca.edu.co</v>
          </cell>
          <cell r="F76" t="str">
            <v>Terminado</v>
          </cell>
          <cell r="G76">
            <v>39351</v>
          </cell>
          <cell r="H76">
            <v>40277</v>
          </cell>
          <cell r="I76" t="str">
            <v>Hidraulica e Hidrología</v>
          </cell>
          <cell r="J76" t="str">
            <v>Facultad de Ingeniería Civil</v>
          </cell>
        </row>
        <row r="77">
          <cell r="A77">
            <v>2366</v>
          </cell>
          <cell r="B77" t="str">
            <v xml:space="preserve">JUSTICIAS INDIGENAS ANDINAS </v>
          </cell>
          <cell r="C77" t="str">
            <v xml:space="preserve">Jose Herinaldy Gomez Valencia </v>
          </cell>
          <cell r="D77">
            <v>10531470</v>
          </cell>
          <cell r="E77" t="str">
            <v>erinaldy@gmail.com</v>
          </cell>
          <cell r="F77" t="str">
            <v>Terminado</v>
          </cell>
          <cell r="G77">
            <v>39253</v>
          </cell>
          <cell r="H77">
            <v>39619</v>
          </cell>
          <cell r="I77" t="str">
            <v>Antropología Jurídica, Historia Y Etnología</v>
          </cell>
          <cell r="J77" t="str">
            <v>Facultad de Ciencias Humanas y Sociales</v>
          </cell>
        </row>
        <row r="78">
          <cell r="A78">
            <v>2367</v>
          </cell>
          <cell r="B78" t="str">
            <v>CONTRATO DE PRESTACION DE SERVICIOS No. 007 DE 2007 CELEBRADO ENTRE EL CONVENIO ANDRES BELLO- CAB Y LA UNIVERSIDAD DEL CAUCA. "COMUNIDAD VIRTUAL DE APOYO A LOS PROCESOS DE ETNOEDUCACION DE LA COMUNIDAD INDIGENA NASA. CÓDIGO COLCIENCIAS: 110340520339.</v>
          </cell>
          <cell r="C78" t="str">
            <v>Luz Marina Sierra Martinez</v>
          </cell>
          <cell r="D78">
            <v>37511141</v>
          </cell>
          <cell r="E78" t="str">
            <v>lsierra@unicauca.edu.co</v>
          </cell>
          <cell r="F78" t="str">
            <v>Terminado</v>
          </cell>
          <cell r="G78">
            <v>39499</v>
          </cell>
          <cell r="H78">
            <v>40380</v>
          </cell>
          <cell r="I78" t="str">
            <v>Grupo I+D en Tecnologías de la Información - GTI</v>
          </cell>
          <cell r="J78" t="str">
            <v>Facultad de Ingeniería Electrónica y Telecomunicaciones</v>
          </cell>
        </row>
        <row r="79">
          <cell r="A79">
            <v>2369</v>
          </cell>
          <cell r="B79" t="str">
            <v>CONVENIO REALIZADO ENTRE EL FONDO REGIONAL PARA LA INNOVACION DIGITAL EN AMERICA LATINA Y EL CARIBE- FRIDA Y LA UNIVERSIDAD DEL CAUCA, PARA EL DESARROLLO DEL PROYACTO"ANALISIS, USO, ADECUACION Y APROPIACION DE SERVICIOS SOBRE TECNOLOGIAS INALAMBRICAS EN ZONAS DE DIFICIL ACCESO DE LAS POBLACIONES INDÍGENAS DEL CAUCA ANDINO"</v>
          </cell>
          <cell r="C79" t="str">
            <v>Guefry Leider Agredo Mendez</v>
          </cell>
          <cell r="D79">
            <v>76323459</v>
          </cell>
          <cell r="E79" t="str">
            <v>gagredo@unicauca.edu.co</v>
          </cell>
          <cell r="F79" t="str">
            <v>Terminado</v>
          </cell>
          <cell r="G79">
            <v>39462</v>
          </cell>
          <cell r="H79">
            <v>40178</v>
          </cell>
          <cell r="I79" t="str">
            <v>Grupo I+D Nuevas Tecnologías en Telecomunicaciones - GNTT</v>
          </cell>
          <cell r="J79" t="str">
            <v>Facultad de Ingeniería Electrónica y Telecomunicaciones</v>
          </cell>
        </row>
        <row r="80">
          <cell r="A80">
            <v>2370</v>
          </cell>
          <cell r="B80" t="str">
            <v>CONTEXTO Y DISCIPLINA CONTABLE: LA OBJETIVIDAD MATEMÁTIZADA COMO DISCURSO DOMINANTE</v>
          </cell>
          <cell r="C80" t="str">
            <v>Guillermo Leon Martinez Pino</v>
          </cell>
          <cell r="D80">
            <v>10529508</v>
          </cell>
          <cell r="E80" t="str">
            <v>gmartinez@unicauca.edu.co</v>
          </cell>
          <cell r="F80" t="str">
            <v>Terminado</v>
          </cell>
          <cell r="G80">
            <v>39407</v>
          </cell>
          <cell r="H80">
            <v>40015</v>
          </cell>
          <cell r="I80" t="str">
            <v>Contabilidad, Sociedad y Desarrollo</v>
          </cell>
          <cell r="J80" t="str">
            <v>Facultad de Ciencias Contables Económicas y Administrativas</v>
          </cell>
        </row>
        <row r="81">
          <cell r="A81">
            <v>2371</v>
          </cell>
          <cell r="B81" t="str">
            <v>CONVENIO DE COOPERACIÓN PARA EL  DESARROLLO DE TRABAJOS DE INVESTIGACIÓN SUSCRITO ENTRE LA FUNDACIÓN DE INVESTIGACIONES ARQUEOLOGICAS  NACIONALES  Y LA UNIVERSIDAD DEL CAUCA No 200804,  EN DESARROLLO DEL PROYECTO  "ARQUEOLOGIA COLABORATIVA EN LA ZONA DE MOSCOPAN".</v>
          </cell>
          <cell r="C81" t="str">
            <v>Cristobal Gnecco Valencia</v>
          </cell>
          <cell r="D81">
            <v>10536894</v>
          </cell>
          <cell r="E81" t="str">
            <v>cgnecco@unicauca.edu.co</v>
          </cell>
          <cell r="F81" t="str">
            <v>Terminado</v>
          </cell>
          <cell r="G81">
            <v>39801</v>
          </cell>
          <cell r="H81">
            <v>40617</v>
          </cell>
          <cell r="I81" t="str">
            <v>Antropología Jurídica, Historia Y Etnología</v>
          </cell>
          <cell r="J81" t="str">
            <v>Facultad de Ciencias Humanas y Sociales</v>
          </cell>
        </row>
        <row r="82">
          <cell r="A82">
            <v>2387</v>
          </cell>
          <cell r="B82" t="str">
            <v>CARACTERIZACION DEL ENTORNO RADIOELECTRICO DEL MUNICIPIO DE POPAYAN. COMUNICACION PARA EL DESARROLLO CON RESPONSABILIDAD.</v>
          </cell>
          <cell r="C82" t="str">
            <v>Pablo Emilio Jojoa Gomez</v>
          </cell>
          <cell r="D82">
            <v>12985932</v>
          </cell>
          <cell r="E82" t="str">
            <v>pjojoa@unicauca.edu.co</v>
          </cell>
          <cell r="F82" t="str">
            <v>Terminado</v>
          </cell>
          <cell r="G82">
            <v>39083</v>
          </cell>
          <cell r="H82">
            <v>39447</v>
          </cell>
          <cell r="I82" t="str">
            <v>Grupo I+D Nuevas Tecnologías en Telecomunicaciones - GNTT</v>
          </cell>
          <cell r="J82" t="str">
            <v>Facultad de Ingeniería Electrónica y Telecomunicaciones</v>
          </cell>
        </row>
        <row r="83">
          <cell r="A83">
            <v>2412</v>
          </cell>
          <cell r="B83" t="str">
            <v>CONVENIO INTERADMINISTRATIVO DE COOPERACION Y COFINANCIACION, No 004-08 suscrito entre  Computadores para Educar 'ALIANZA ESTRATEGICA PARA EL SEDARROLLO DE LA FASE DE PROFUNDIZACION DE LA ESTRATEGIA DE ACOMPAÑAMIENTO EDUCATIVO DE COMPUTADORES PARA EDUCAR' AL MENOS DURANTE UN AÑO EN 184 INSTITUCIONES EDUCATIVAS DEL SECTOR PUBLICO, BENEFICIADAS DURANTE EL 2008 POR EL PROGRAMA Y LOCALIZADA</v>
          </cell>
          <cell r="C83" t="str">
            <v>Jorge Jair  Moreno Chaustre</v>
          </cell>
          <cell r="D83">
            <v>91296197</v>
          </cell>
          <cell r="E83" t="str">
            <v>jjmoreno@unicauca.edu.co</v>
          </cell>
          <cell r="F83" t="str">
            <v>Terminado</v>
          </cell>
          <cell r="G83">
            <v>39553</v>
          </cell>
          <cell r="H83">
            <v>40087</v>
          </cell>
          <cell r="I83" t="str">
            <v>Grupo I+D en Tecnologías de la Información - GTI</v>
          </cell>
          <cell r="J83" t="str">
            <v>Facultad de Ingeniería Electrónica y Telecomunicaciones</v>
          </cell>
        </row>
        <row r="84">
          <cell r="A84">
            <v>2425</v>
          </cell>
          <cell r="B84" t="str">
            <v>ENTORNO BASADO EN TECNOLOGIAS DE LA INFORMACION Y LAS COMUNICACIONES (TICs) PARA MONITORIZAR Y ANALIZAR LOS PROCESOS COLABORATIVOS EN ACTIVIDADES CON CONTENIDOS EDUCATIVOS. CODIGO A/017436/08.  UNICAUCA-UNIVERSIDAD DE LLEIDA-UNIVERSIDAD NACIONAL DE COLOMBIA.</v>
          </cell>
          <cell r="C84" t="str">
            <v>Cesar Alberto Collazos Ordoñez</v>
          </cell>
          <cell r="D84">
            <v>76309486</v>
          </cell>
          <cell r="E84" t="str">
            <v>ccollazo@unicauca.edu.co</v>
          </cell>
          <cell r="F84" t="str">
            <v>Terminado</v>
          </cell>
          <cell r="G84">
            <v>39462</v>
          </cell>
          <cell r="H84">
            <v>40193</v>
          </cell>
          <cell r="I84" t="str">
            <v>Investigación y desarrollo en ingeniería de software - IDIS</v>
          </cell>
          <cell r="J84" t="str">
            <v>Facultad de Ingeniería Electrónica y Telecomunicaciones</v>
          </cell>
        </row>
        <row r="85">
          <cell r="A85">
            <v>2449</v>
          </cell>
          <cell r="B85" t="str">
            <v xml:space="preserve">SOLITE: SOFTWARE LIBRE EN TELEFORMACION </v>
          </cell>
          <cell r="C85" t="str">
            <v>Alvaro Rendón Gallón</v>
          </cell>
          <cell r="D85">
            <v>6211037</v>
          </cell>
          <cell r="E85" t="str">
            <v>arendon@unicauca.edu.co</v>
          </cell>
          <cell r="F85" t="str">
            <v>Terminado</v>
          </cell>
          <cell r="G85">
            <v>39462</v>
          </cell>
          <cell r="H85">
            <v>41258</v>
          </cell>
          <cell r="I85" t="str">
            <v>Ingeniería Telemática</v>
          </cell>
          <cell r="J85" t="str">
            <v>Facultad de Ingeniería Electrónica y Telecomunicaciones</v>
          </cell>
        </row>
        <row r="86">
          <cell r="A86">
            <v>2464</v>
          </cell>
          <cell r="B86" t="str">
            <v xml:space="preserve">ARQUITECTURA DEL CONTROL MOTOR DE UNA PROTESIS DE MANO </v>
          </cell>
          <cell r="C86" t="str">
            <v>Jaime Oscar Diaz Chavez</v>
          </cell>
          <cell r="D86">
            <v>10523563</v>
          </cell>
          <cell r="E86" t="str">
            <v>jdiaz@unicauca.edu.co</v>
          </cell>
          <cell r="F86" t="str">
            <v>Terminado</v>
          </cell>
          <cell r="G86">
            <v>39482</v>
          </cell>
          <cell r="H86">
            <v>39848</v>
          </cell>
          <cell r="I86" t="str">
            <v>Automática Industrial</v>
          </cell>
          <cell r="J86" t="str">
            <v>Facultad de Ingeniería Electrónica y Telecomunicaciones</v>
          </cell>
        </row>
        <row r="87">
          <cell r="A87">
            <v>2464</v>
          </cell>
          <cell r="B87" t="str">
            <v xml:space="preserve">ARQUITECTURA DEL CONTROL MOTOR DE UNA PROTESIS DE MANO </v>
          </cell>
          <cell r="C87" t="str">
            <v>Victor Hugo Mosquera Leyton</v>
          </cell>
          <cell r="D87">
            <v>76317301</v>
          </cell>
          <cell r="E87" t="str">
            <v>Mosquera@unicauca.edu.co</v>
          </cell>
          <cell r="F87" t="str">
            <v>Terminado</v>
          </cell>
          <cell r="G87">
            <v>39482</v>
          </cell>
          <cell r="H87">
            <v>39848</v>
          </cell>
          <cell r="I87" t="str">
            <v>Automática Industrial</v>
          </cell>
          <cell r="J87" t="str">
            <v>Facultad de Ingeniería Electrónica y Telecomunicaciones</v>
          </cell>
        </row>
        <row r="88">
          <cell r="A88">
            <v>2471</v>
          </cell>
          <cell r="B88" t="str">
            <v>CONVENIO DE COOPERACION CULTURAL A CELEBRAR ENTRE EL FONDO MIXTO DE CULTURA DE NARIÑO, LA UNIVERSIDAD NACIONAL DE COLOMBIA Y LA UNIVERSIDAD DEL CAUCA PARA EL DESARROLLO DEL PROYECTO   "ESCUELAS Y ESTETICAS DEL CARNAVAL DE NEGROS Y BLANCOS EN SAN JUAN DE PASTO".</v>
          </cell>
          <cell r="C88" t="str">
            <v>Bernardo Javier Tobar Quitiaquez</v>
          </cell>
          <cell r="D88">
            <v>98382086</v>
          </cell>
          <cell r="E88" t="str">
            <v>javo@unicauca.edu.co</v>
          </cell>
          <cell r="F88" t="str">
            <v>Terminado</v>
          </cell>
          <cell r="G88">
            <v>39785</v>
          </cell>
          <cell r="H88">
            <v>39936</v>
          </cell>
          <cell r="I88" t="str">
            <v>Investigaciones Contables, Económicas Y Administrativas - GICEA</v>
          </cell>
          <cell r="J88" t="str">
            <v>Facultad de Ciencias Contables Económicas y Administrativas</v>
          </cell>
        </row>
        <row r="89">
          <cell r="A89">
            <v>2475</v>
          </cell>
          <cell r="B89" t="str">
            <v xml:space="preserve">QUIENES SON LOS CAMPESINOS HOY? OBSERVATORIO DE IDENTIDADES PRACTICAS Y POLITICAS EN EL ESPACIO RURAL COLOMBIANO </v>
          </cell>
          <cell r="C89" t="str">
            <v>Jairo Tocancipá Falla</v>
          </cell>
          <cell r="D89">
            <v>12120023</v>
          </cell>
          <cell r="E89" t="str">
            <v>jtocancipa@unicauca.edu.co</v>
          </cell>
          <cell r="F89" t="str">
            <v>Terminado</v>
          </cell>
          <cell r="G89">
            <v>39542</v>
          </cell>
          <cell r="H89">
            <v>40272</v>
          </cell>
          <cell r="I89" t="str">
            <v>Estudios Sociales Comparativos Andes, Amazonia, Costa Pacífica</v>
          </cell>
          <cell r="J89" t="str">
            <v>Facultad de Ciencias Humanas y Sociales</v>
          </cell>
        </row>
        <row r="90">
          <cell r="A90">
            <v>2476</v>
          </cell>
          <cell r="B90" t="str">
            <v xml:space="preserve">CONVENIO DE COOPERACION INTERINSTITUCIONAL ENTRE LA UNIVERSIDAD DEL CAUCA Y LA FUNDACION  MUNDO MUJER, ENMARCADO EN EL PROYECTO IMPACTO DE MICROCREDITO EN EL DESARROLLO PRODUCTIVO  Y LAS CONDICIONES DE VIDA DE LA CIUDAD DE POPAYAN </v>
          </cell>
          <cell r="C90" t="str">
            <v>Carlos Corredor</v>
          </cell>
          <cell r="D90">
            <v>7224256</v>
          </cell>
          <cell r="E90" t="str">
            <v>cecorredor@unicauca.edu.co</v>
          </cell>
          <cell r="F90" t="str">
            <v>Terminado</v>
          </cell>
          <cell r="G90">
            <v>39687</v>
          </cell>
          <cell r="H90">
            <v>39871</v>
          </cell>
          <cell r="I90" t="str">
            <v>PENSAMIENTO ECONOMICO SOCIEDAD Y CULTURA</v>
          </cell>
          <cell r="J90" t="str">
            <v>Facultad de Ciencias Contables Económicas y Administrativas</v>
          </cell>
        </row>
        <row r="91">
          <cell r="A91">
            <v>2478</v>
          </cell>
          <cell r="B91" t="str">
            <v>IMPLEMENTACIÓN DE UN FRAMEWORK PARA LA EVALUACIÓN DE USABILIDAD DE APLICACIONES SOFTWARE SOPORTADO EN LA CREACIÓN DE UN COLABORATORIO DE USABILIDAD. CONVENIO MARCO 495-2008 COLCIENCIAS Y UNIQUINDIO . CODIGO  1113-452-21103</v>
          </cell>
          <cell r="C91" t="str">
            <v>Cesar Alberto Collazos Ordoñez</v>
          </cell>
          <cell r="D91">
            <v>76309486</v>
          </cell>
          <cell r="E91" t="str">
            <v>ccollazo@unicauca.edu.co</v>
          </cell>
          <cell r="F91" t="str">
            <v>Terminado</v>
          </cell>
          <cell r="G91">
            <v>39808</v>
          </cell>
          <cell r="H91">
            <v>40538</v>
          </cell>
          <cell r="I91" t="str">
            <v>Investigación y desarrollo en ingeniería de software - IDIS</v>
          </cell>
          <cell r="J91" t="str">
            <v>Facultad de Ingeniería Electrónica y Telecomunicaciones</v>
          </cell>
        </row>
        <row r="92">
          <cell r="A92">
            <v>2479</v>
          </cell>
          <cell r="B92" t="str">
            <v>ACUERDO DE COLABORACION PARA EL  DESARROLLO DE PROYECTO DE INVESTIGACIÓN "A Digital Workbook Tool to Support Asynchronous Collaboration", PONTIFICIA UNIVERSIDAD CATOLICA DE CHILE MICROSOFT CORPORATION COLLABORATING RESEARCH INSTITUTION RESEARCH PROJECT AGREEMENT-UNIVERSIDAD DEL CAUCA.</v>
          </cell>
          <cell r="C92" t="str">
            <v>Cesar Alberto Collazos Ordoñez</v>
          </cell>
          <cell r="D92">
            <v>76309486</v>
          </cell>
          <cell r="E92" t="str">
            <v>ccollazo@unicauca.edu.co</v>
          </cell>
          <cell r="F92" t="str">
            <v>Terminado</v>
          </cell>
          <cell r="G92">
            <v>39973</v>
          </cell>
          <cell r="H92">
            <v>40213</v>
          </cell>
          <cell r="I92" t="str">
            <v>Investigación y desarrollo en ingeniería de software - IDIS</v>
          </cell>
          <cell r="J92" t="str">
            <v>Facultad de Ingeniería Electrónica y Telecomunicaciones</v>
          </cell>
        </row>
        <row r="93">
          <cell r="A93">
            <v>2482</v>
          </cell>
          <cell r="B93" t="str">
            <v>CONVENIO CELEBRADO ENTRE EL ENLACE HISPANOAMERICANO DE LA SALUD EHAS Y LA UNIVERSIDAD DEL CAUCA, PARA EL DESARROLLO DEL PROYECTO "RECUPERACION DE ALIMENTOS NATIVOS Y DE LA SALUD COLECTIVA CON APOYO EN REDES DE TELESALUD- CON ENFASIS EN LA MADRE GESTANTE, LACTANTE Y LOS NIÑOS(AS) MENORES DE 5 AÑOS- EN LAS COMUNIDADES DE SILVIA Y JAMBALO (DEPARTAMENTO DEL CAUCA, COLOMBIA), MUNICIPIO DE TOTORO.</v>
          </cell>
          <cell r="C93" t="str">
            <v>Alvaro Rendón Gallón</v>
          </cell>
          <cell r="D93">
            <v>6211037</v>
          </cell>
          <cell r="E93" t="str">
            <v>arendon@unicauca.edu.co</v>
          </cell>
          <cell r="F93" t="str">
            <v>Terminado</v>
          </cell>
          <cell r="G93">
            <v>39630</v>
          </cell>
          <cell r="H93">
            <v>40025</v>
          </cell>
          <cell r="I93" t="str">
            <v>Ingeniería Telemática</v>
          </cell>
          <cell r="J93" t="str">
            <v>Facultad de Ingeniería Electrónica y Telecomunicaciones</v>
          </cell>
        </row>
        <row r="94">
          <cell r="A94">
            <v>2484</v>
          </cell>
          <cell r="B94" t="str">
            <v>CONTRATO INTERADMINISTRATIVO NÚMERO 361 DE 2008 SUSCRITO ENTRE EL MINISTERIO DE EDUCACIÓN NACIONAL Y LA UNIVERSIDAD DEL CAUCA. "PROYECTO DE FORTALECIMIENTO DE LAS DINÁMICAS DE ARTICULACIÓN Y VINCULACIÓN UNIVERSIDAD - EMPRESA - ESTADO EN LOS DEPARTAMENTOS DEL CAUCA Y NARIÑO".</v>
          </cell>
          <cell r="C94" t="str">
            <v>Adolfo León Plazas Tenorio</v>
          </cell>
          <cell r="D94">
            <v>16260836</v>
          </cell>
          <cell r="E94" t="str">
            <v>aplazas@unicauca.edu.co</v>
          </cell>
          <cell r="F94" t="str">
            <v>Terminado</v>
          </cell>
          <cell r="G94">
            <v>39666</v>
          </cell>
          <cell r="H94">
            <v>39813</v>
          </cell>
          <cell r="I94" t="str">
            <v>Modelos Regionales De Competitividad</v>
          </cell>
          <cell r="J94" t="str">
            <v>Interinstitucional</v>
          </cell>
        </row>
        <row r="95">
          <cell r="A95">
            <v>2488</v>
          </cell>
          <cell r="B95" t="str">
            <v>REALIZACIONES DE ACCIONES DE GRUPO EN SUPERFICIES DE RIEMANN DE GENERO 4</v>
          </cell>
          <cell r="C95" t="str">
            <v>Martha Judith  Romero Rojas</v>
          </cell>
          <cell r="D95">
            <v>25280027</v>
          </cell>
          <cell r="E95" t="str">
            <v>mjromero@unicauca.edu.co</v>
          </cell>
          <cell r="F95" t="str">
            <v>Terminado</v>
          </cell>
          <cell r="G95">
            <v>39713</v>
          </cell>
          <cell r="H95">
            <v>41798</v>
          </cell>
          <cell r="I95" t="str">
            <v>Álgebra y Geometría Compleja</v>
          </cell>
          <cell r="J95" t="str">
            <v>Facultad de Ciencias Naturales, Exactas y de la Educación</v>
          </cell>
        </row>
        <row r="96">
          <cell r="A96">
            <v>2490</v>
          </cell>
          <cell r="B96" t="str">
            <v>CONVENIO DE COOPERACIÓN TÉCNICA Y FINANCIERA No. COL/2008/022 SUSCRITO ENTRE LA UNIVERSIDAD DEL CAUCA Y EL FONDO DE LA NACIONES UNIDAS PARA LA INFANCIA- UNICEF. " PLAN DE MEJORAMIENTO Y RESIGNIFICACION DESDE LA COSMOVISION AL PROYECTO EDUCATIVO COMUNITARIO -PEC- EN EL RESGUARDO INDIGENA DE GUAMBIA.</v>
          </cell>
          <cell r="C96" t="str">
            <v>Borgia Enrico Acosta Fuentes</v>
          </cell>
          <cell r="D96">
            <v>10538340</v>
          </cell>
          <cell r="E96" t="str">
            <v>bacosta@unicauca.edu.co</v>
          </cell>
          <cell r="F96" t="str">
            <v>Terminado</v>
          </cell>
          <cell r="G96">
            <v>39610</v>
          </cell>
          <cell r="H96">
            <v>39872</v>
          </cell>
          <cell r="I96" t="str">
            <v>Estudios en Educación Indígena y Multicultural - GEIM</v>
          </cell>
          <cell r="J96" t="str">
            <v>Facultad de Ciencias Naturales, Exactas y de la Educación</v>
          </cell>
        </row>
        <row r="97">
          <cell r="A97">
            <v>2491</v>
          </cell>
          <cell r="B97" t="str">
            <v>CONVENIO DE COOPERACIÓN TÉCNICA Y FINANCIERA No. COL/2008/017 SUSCRITO ENTRE LA UNIVERSIDAD DEL CAUCA Y EL FONDO DE LA NACIONES UNIDAS PARA LA INFANCIA - UNICEF. "ATENCIÓN  INTEGRAL A LA PRIMERA INFANCIA INDIGENA EN EL  RESGUARDO INDÍGENA DE GUAMBIA MUNICIPIO DE SILVIA, DEPARTAMENTO DEL CAUCA".</v>
          </cell>
          <cell r="C97" t="str">
            <v>Borgia Enrico Acosta Fuentes</v>
          </cell>
          <cell r="D97">
            <v>10538340</v>
          </cell>
          <cell r="E97" t="str">
            <v>bacosta@unicauca.edu.co</v>
          </cell>
          <cell r="F97" t="str">
            <v>Terminado</v>
          </cell>
          <cell r="G97">
            <v>39610</v>
          </cell>
          <cell r="H97">
            <v>39872</v>
          </cell>
          <cell r="I97" t="str">
            <v>Estudios en Educación Indígena y Multicultural - GEIM</v>
          </cell>
          <cell r="J97" t="str">
            <v>Facultad de Ciencias Naturales, Exactas y de la Educación</v>
          </cell>
        </row>
        <row r="98">
          <cell r="A98">
            <v>2492</v>
          </cell>
          <cell r="B98" t="str">
            <v>CONVENIO DE COOPERACIÓN TÉCNICA Y FINANCIERA No. COL/2008/016 SUSCRITO ENTRE LA UNIVERSIDAD DEL CAUCA Y EL FONDO DE LA NACIONES UNIDAS PARA LA INFANCIA - UNICEF" FORTALECIMIENTO DE COMPETENCIAS DEL RECURSO HUMANO EN SALUD Y LIDERES COMUNITARIOS EN ESTRATEGIAS INTEGRADAS DE SALUD PUBLICA QUE FAVORECEN EL DESARROLLO INFANTIL TEMPRANO".</v>
          </cell>
          <cell r="C98" t="str">
            <v>Carlos Arturo Erazo Caicedo</v>
          </cell>
          <cell r="D98">
            <v>10526776</v>
          </cell>
          <cell r="E98" t="str">
            <v>caerazo@unicauca.edu.co</v>
          </cell>
          <cell r="F98" t="str">
            <v>Terminado</v>
          </cell>
          <cell r="G98">
            <v>39610</v>
          </cell>
          <cell r="H98">
            <v>39883</v>
          </cell>
          <cell r="I98" t="str">
            <v>TELESALUD</v>
          </cell>
          <cell r="J98" t="str">
            <v>Facultad de Ciencias de la Salud</v>
          </cell>
        </row>
        <row r="99">
          <cell r="A99">
            <v>2497</v>
          </cell>
          <cell r="B99" t="str">
            <v>CONVENIO ESPECIAL DE COOPERACION 139- 2008 CELEBRADO ENTRE COLCIENCIAS Y LA UNIVERSIDAD DEL CAUCA, PROPUESTA JÓVEN INVESTIGADOR CONVOCATORIA COLCIENCIAS 2008 ENMARCADA EN LA LINEA DE ANTROPOLOGÍA DE LA  TECNOLOGÍA</v>
          </cell>
          <cell r="C99" t="str">
            <v>Jairo Tocancipá Falla</v>
          </cell>
          <cell r="D99">
            <v>12120023</v>
          </cell>
          <cell r="E99" t="str">
            <v>jtocancipa@unicauca.edu.co</v>
          </cell>
          <cell r="F99" t="str">
            <v>Terminado</v>
          </cell>
          <cell r="G99">
            <v>39877</v>
          </cell>
          <cell r="H99">
            <v>40242</v>
          </cell>
          <cell r="I99" t="str">
            <v>Estudios Sociales Comparativos Andes, Amazonia, Costa Pacífica</v>
          </cell>
          <cell r="J99" t="str">
            <v>Facultad de Ciencias Humanas y Sociales</v>
          </cell>
        </row>
        <row r="100">
          <cell r="A100">
            <v>2499</v>
          </cell>
          <cell r="B100" t="str">
            <v>CONVENIO ESPECIAL DE COOPERACION 140-2008 CELEBRADO ENTRE COLCIENCIAS Y LA UNIVERSIDAD DEL CAUCA,  PROPUESTA JÓVEN INVESTIGADOR CONVOCATORIA COLCIENCIAS 2008 ENMARCADA EN LA LINEA DE INVESTIGACIÓN CONTROL  Y ROBÓTICA "  PROTESIS ROBÓTICA PARA  AMPUTADOS DE MANO"</v>
          </cell>
          <cell r="C100" t="str">
            <v>Carlos Alberto Gaviria López</v>
          </cell>
          <cell r="D100">
            <v>76310264</v>
          </cell>
          <cell r="E100" t="str">
            <v>cgaviria@unicauca.edu.co</v>
          </cell>
          <cell r="F100" t="str">
            <v>Terminado</v>
          </cell>
          <cell r="G100">
            <v>39869</v>
          </cell>
          <cell r="H100">
            <v>40234</v>
          </cell>
          <cell r="I100" t="str">
            <v>Automática Industrial</v>
          </cell>
          <cell r="J100" t="str">
            <v>Facultad de Ingeniería Electrónica y Telecomunicaciones</v>
          </cell>
        </row>
        <row r="101">
          <cell r="A101">
            <v>2504</v>
          </cell>
          <cell r="B101" t="str">
            <v>CONVENIO ESPECIAL DE COOPOERACION 140-2008 CELEBRADO ENTRE COLCIENCIAS Y LA UNIVERSIDAD DEL CAUCA, PROPUESTA JÓVEN INVESTIGADOR CONVOCATORIA COLCIENCIAS 2008  " ENFOQUE DE COMUNICACIÓN PARA LA  GESTIÓN  DEL CONOCIMIENTO ENTRE LOS  ACTORES DEL  SISTEMA TERRITORIAL DE COMPETITIVIDAD DEL CAUCA</v>
          </cell>
          <cell r="C101" t="str">
            <v>Adolfo León Plazas Tenorio</v>
          </cell>
          <cell r="D101">
            <v>16260836</v>
          </cell>
          <cell r="E101" t="str">
            <v>aplazas@unicauca.edu.co</v>
          </cell>
          <cell r="F101" t="str">
            <v>Terminado</v>
          </cell>
          <cell r="G101">
            <v>39869</v>
          </cell>
          <cell r="H101">
            <v>40234</v>
          </cell>
          <cell r="I101" t="str">
            <v>Modelos Regionales De Competitividad</v>
          </cell>
          <cell r="J101" t="str">
            <v>Interinstitucional</v>
          </cell>
        </row>
        <row r="102">
          <cell r="A102">
            <v>2531</v>
          </cell>
          <cell r="B102" t="str">
            <v>CONTRATO SUSCRITO ENTRE COLCIENCIAS Y LA UNIVERSIDAD DEL CAUCA No. 694- 2008, PARA EL APOYO A DOCTORADOS DE LA UNIVERSIDAD DEL CAUCA.</v>
          </cell>
          <cell r="C102" t="str">
            <v>Cristobal Gnecco Valencia</v>
          </cell>
          <cell r="D102">
            <v>10536894</v>
          </cell>
          <cell r="E102" t="str">
            <v>cgnecco@unicauca.edu.co</v>
          </cell>
          <cell r="F102" t="str">
            <v>Terminado</v>
          </cell>
          <cell r="G102">
            <v>39877</v>
          </cell>
          <cell r="H102">
            <v>40242</v>
          </cell>
          <cell r="I102" t="str">
            <v>Antropología Jurídica, Historia Y Etnología</v>
          </cell>
          <cell r="J102" t="str">
            <v>Facultad de Ciencias Humanas y Sociales</v>
          </cell>
        </row>
        <row r="103">
          <cell r="A103">
            <v>2539</v>
          </cell>
          <cell r="B103" t="str">
            <v>ENLAZANDO LAS HISTORIAS. UN ACERCAMIENTO COLOMBO- ALEMAN</v>
          </cell>
          <cell r="C103" t="str">
            <v>Myriam  Amparo Espinosa Ballen</v>
          </cell>
          <cell r="D103">
            <v>41560914</v>
          </cell>
          <cell r="E103" t="str">
            <v>maespinosa@unicauca.edu.co</v>
          </cell>
          <cell r="F103" t="str">
            <v>Terminado</v>
          </cell>
          <cell r="G103">
            <v>39687</v>
          </cell>
          <cell r="H103">
            <v>40083</v>
          </cell>
          <cell r="I103" t="str">
            <v>Estudios Sociales Comparativos Andes, Amazonia, Costa Pacífica</v>
          </cell>
          <cell r="J103" t="str">
            <v>Facultad de Ciencias Humanas y Sociales</v>
          </cell>
        </row>
        <row r="104">
          <cell r="A104">
            <v>2550</v>
          </cell>
          <cell r="B104" t="str">
            <v>MD-HELF: A MODEL- DRIVEN DEVELOPMENT FRAMEWORK FOR SEMANTICALLY INTEROPERABLE HEALTH INFORMATION SISTEMS</v>
          </cell>
          <cell r="C104" t="str">
            <v>Diego Mauricio Lopez Gutierrez</v>
          </cell>
          <cell r="D104">
            <v>76325018</v>
          </cell>
          <cell r="E104" t="str">
            <v>dmlopez@unicauca.edu.co</v>
          </cell>
          <cell r="F104" t="str">
            <v>Terminado</v>
          </cell>
          <cell r="G104">
            <v>39873</v>
          </cell>
          <cell r="H104">
            <v>40238</v>
          </cell>
          <cell r="I104" t="str">
            <v>Ingeniería Telemática</v>
          </cell>
          <cell r="J104" t="str">
            <v>Facultad de Ingeniería Electrónica y Telecomunicaciones</v>
          </cell>
        </row>
        <row r="105">
          <cell r="A105">
            <v>2564</v>
          </cell>
          <cell r="B105" t="str">
            <v>GESTION Y ACTUALIZACION DEL INVENTARIO DE ATRACTIVOS TURISTICOS Y CULTURALES DEL DEPARTAMENTO DEL CAUCA, MEDIANTE LA IMPLEMENTACION DE UNA HERRAMIENTA TECNOLOGICA QUE FACILITE SU VALORACION Y USO PARA LA TOMA DE DECISIONES.</v>
          </cell>
          <cell r="C105" t="str">
            <v>Andrés José Castrillón Muñoz</v>
          </cell>
          <cell r="D105">
            <v>10535159</v>
          </cell>
          <cell r="E105" t="str">
            <v>andresj99@yahoo.com</v>
          </cell>
          <cell r="F105" t="str">
            <v>Terminado</v>
          </cell>
          <cell r="G105">
            <v>39973</v>
          </cell>
          <cell r="H105">
            <v>40095</v>
          </cell>
          <cell r="I105" t="str">
            <v>DESARROLLO TURISTICO Y REGIONAL</v>
          </cell>
          <cell r="J105" t="str">
            <v>Facultad de Ciencias Contables Económicas y Administrativas</v>
          </cell>
        </row>
        <row r="106">
          <cell r="A106">
            <v>2565</v>
          </cell>
          <cell r="B106" t="str">
            <v xml:space="preserve">EL DEBIDO PROCESO INTERCULTURAL EN LA COORDINACION INTER- JURISDICCIONAL. </v>
          </cell>
          <cell r="C106" t="str">
            <v xml:space="preserve">Jose Herinaldy Gomez Valencia </v>
          </cell>
          <cell r="D106">
            <v>10531470</v>
          </cell>
          <cell r="E106" t="str">
            <v>erinaldy@gmail.com</v>
          </cell>
          <cell r="F106" t="str">
            <v>Terminado</v>
          </cell>
          <cell r="G106">
            <v>39785</v>
          </cell>
          <cell r="H106">
            <v>40025</v>
          </cell>
          <cell r="I106" t="str">
            <v>Antropología Jurídica, Historia Y Etnología</v>
          </cell>
          <cell r="J106" t="str">
            <v>Facultad de Ciencias Humanas y Sociales</v>
          </cell>
        </row>
        <row r="107">
          <cell r="A107">
            <v>2566</v>
          </cell>
          <cell r="B107" t="str">
            <v>FORTALECIMIENTO DEL  MODELO  FINANCIERO DE  AGROINNOVA</v>
          </cell>
          <cell r="C107" t="str">
            <v>Eduardo Rojas Pineda</v>
          </cell>
          <cell r="D107">
            <v>16630784</v>
          </cell>
          <cell r="E107" t="str">
            <v>erojas@unicauca.edu.co</v>
          </cell>
          <cell r="F107" t="str">
            <v>Terminado</v>
          </cell>
          <cell r="G107">
            <v>39845</v>
          </cell>
          <cell r="H107">
            <v>40209</v>
          </cell>
          <cell r="I107" t="str">
            <v>Ingeniería Telemática</v>
          </cell>
          <cell r="J107" t="str">
            <v>Facultad de Ingeniería Electrónica y Telecomunicaciones</v>
          </cell>
        </row>
        <row r="108">
          <cell r="A108">
            <v>2572</v>
          </cell>
          <cell r="B108" t="str">
            <v>CONSTRUCION DE IDENTIDAD INDIGENA Y RECUPERACION CRITICA  DE LA LENGUA Y LA HISTORIA ENTRE NASA Y KAMSA.</v>
          </cell>
          <cell r="C108" t="str">
            <v>Guido Barona Becerra</v>
          </cell>
          <cell r="D108">
            <v>14931316</v>
          </cell>
          <cell r="E108" t="str">
            <v>nnotiene@hotmail.com</v>
          </cell>
          <cell r="F108" t="str">
            <v>Terminado</v>
          </cell>
          <cell r="G108">
            <v>39799</v>
          </cell>
          <cell r="H108">
            <v>40894</v>
          </cell>
          <cell r="I108" t="str">
            <v>Antropología Jurídica, Historia Y Etnología</v>
          </cell>
          <cell r="J108" t="str">
            <v>Facultad de Ciencias Humanas y Sociales</v>
          </cell>
        </row>
        <row r="109">
          <cell r="A109">
            <v>2573</v>
          </cell>
          <cell r="B109" t="str">
            <v>CONVENIO INTERADMINISTRATIVO DE COOPERACIÓN Y COFINANCIACION No 007-09 SUSCRITO ENTRE  LA ASOCIACION COMPUTADORES PARA EDUCAR Y LA UNIVERSIDAD DEL CAUCA</v>
          </cell>
          <cell r="C109" t="str">
            <v>Jorge Jair  Moreno Chaustre</v>
          </cell>
          <cell r="D109">
            <v>91296197</v>
          </cell>
          <cell r="E109" t="str">
            <v>jjmoreno@unicauca.edu.co</v>
          </cell>
          <cell r="F109" t="str">
            <v>Terminado</v>
          </cell>
          <cell r="G109">
            <v>39968</v>
          </cell>
          <cell r="H109">
            <v>40333</v>
          </cell>
          <cell r="I109" t="str">
            <v>Grupo I+D en Tecnologías de la Información - GTI</v>
          </cell>
          <cell r="J109" t="str">
            <v>Facultad de Ingeniería Electrónica y Telecomunicaciones</v>
          </cell>
        </row>
        <row r="110">
          <cell r="A110">
            <v>2580</v>
          </cell>
          <cell r="B110" t="str">
            <v>CONVENIO ESPECIFICO INTERADMINISTRATIVO CELEBRADO ENTRE LA GOBERNACION DEL CAUCA Y LA UNIVERSIDAD DEL CAUCA No. 1430- 2008. "INVESTIGACION DEL PROCESO DE IDENTIDADES CULTURALES EN EL CENTRO DEL DEPARTAMENTO DEL CAUCA Y SOCIALIZACION DE LA INVESTIGACION REALIZADA EN EL MUNICIPIO DE GUAPI"</v>
          </cell>
          <cell r="C110" t="str">
            <v>Nelson Hurtado Ordoñez</v>
          </cell>
          <cell r="D110">
            <v>76306251</v>
          </cell>
          <cell r="E110" t="str">
            <v>nhurtado@unicauca.edu.co</v>
          </cell>
          <cell r="F110" t="str">
            <v>Terminado</v>
          </cell>
          <cell r="G110">
            <v>39804</v>
          </cell>
          <cell r="H110">
            <v>40079</v>
          </cell>
          <cell r="I110" t="str">
            <v>POLIEDRO. Estudios interculturales y prácticas cotidianas.</v>
          </cell>
          <cell r="J110" t="str">
            <v>Facultad de Ciencias Humanas y Sociales</v>
          </cell>
        </row>
        <row r="111">
          <cell r="A111">
            <v>2582</v>
          </cell>
          <cell r="B111" t="str">
            <v>IMPLEMENTACION, SEGUIMIENTO Y EVALUACION DEL PROYECTO PEDAGOGICO PRODUCTIVO EN OCHO INSTITUCIONES DEL DEPARTAMENTO DEL CAUCA.</v>
          </cell>
          <cell r="C111" t="str">
            <v>Carlos Humberto  Illera Montoya</v>
          </cell>
          <cell r="D111">
            <v>6264669</v>
          </cell>
          <cell r="E111" t="str">
            <v>carloshillera@gmail.com</v>
          </cell>
          <cell r="F111" t="str">
            <v>Terminado</v>
          </cell>
          <cell r="G111">
            <v>39463</v>
          </cell>
          <cell r="H111">
            <v>40194</v>
          </cell>
          <cell r="I111" t="str">
            <v>PATRIMONIO GASTRONÓMICO DEL DEPARTAMENTO DEL CAUCA</v>
          </cell>
          <cell r="J111" t="str">
            <v>Facultad de Ciencias Humanas y Sociales</v>
          </cell>
        </row>
        <row r="112">
          <cell r="A112">
            <v>2584</v>
          </cell>
          <cell r="B112" t="str">
            <v>CONTRATO DE PRESTACION DE SERVICIOS CELEBRADO ENTRE LA UNION TEMPORAL DESARROLLO VIAL DEL VALLE DEL CAUCA. "EXCAVACIONES ARQUEOLOGICAS EN LA VARIANTE EL BOLO VALLE DEL CAUCA".</v>
          </cell>
          <cell r="C112" t="str">
            <v xml:space="preserve">Diogenes  Patiño Castaño </v>
          </cell>
          <cell r="D112">
            <v>10532984</v>
          </cell>
          <cell r="E112" t="str">
            <v>diopatin@unicauca.edu.co</v>
          </cell>
          <cell r="F112" t="str">
            <v>Terminado</v>
          </cell>
          <cell r="G112">
            <v>39987</v>
          </cell>
          <cell r="H112">
            <v>40063</v>
          </cell>
          <cell r="I112" t="str">
            <v>ESTUDIOS ARQUEOLOGICOS REGIONALES</v>
          </cell>
          <cell r="J112" t="str">
            <v>Facultad de Ciencias Humanas y Sociales</v>
          </cell>
        </row>
        <row r="113">
          <cell r="A113">
            <v>2587</v>
          </cell>
          <cell r="B113" t="str">
            <v>ANÁLISIS DE LA RELACIÓN ENTRE INVERSIÓN EXTRANJERA DIRECTA Y TRANSFORMACIÓN PRODUCTIVA EN EL DEPARTAMENTO DEL CAUCA: BASES PARA LA PROMOCIÓN DE IED PRIVADA.</v>
          </cell>
          <cell r="C113" t="str">
            <v>Monica Maria Sinisterra Rodriguez</v>
          </cell>
          <cell r="D113">
            <v>67002775</v>
          </cell>
          <cell r="E113" t="str">
            <v>msinisterra@unicauca.edu.co</v>
          </cell>
          <cell r="F113" t="str">
            <v>Terminado</v>
          </cell>
          <cell r="G113">
            <v>39869</v>
          </cell>
          <cell r="H113">
            <v>40234</v>
          </cell>
          <cell r="I113" t="str">
            <v>Desarrollo y Políticas Públicas. POLINOMIA.</v>
          </cell>
          <cell r="J113" t="str">
            <v>Facultad de Ciencias Contables Económicas y Administrativas</v>
          </cell>
        </row>
        <row r="114">
          <cell r="A114">
            <v>2590</v>
          </cell>
          <cell r="B114" t="str">
            <v>MT2TDi: MODELO DE TRÁFICO PARA LA TELEVISIÓN DIGITAL TERRESTRE INTERACTIVA</v>
          </cell>
          <cell r="C114" t="str">
            <v>Jose Luis Arciniegas Herrera</v>
          </cell>
          <cell r="D114">
            <v>76319265</v>
          </cell>
          <cell r="E114" t="str">
            <v>jlarci@unicauca.edu.co</v>
          </cell>
          <cell r="F114" t="str">
            <v>Terminado</v>
          </cell>
          <cell r="G114">
            <v>39904</v>
          </cell>
          <cell r="H114">
            <v>40269</v>
          </cell>
          <cell r="I114" t="str">
            <v>Ingeniería Telemática</v>
          </cell>
          <cell r="J114" t="str">
            <v>Facultad de Ingeniería Electrónica y Telecomunicaciones</v>
          </cell>
        </row>
        <row r="115">
          <cell r="A115">
            <v>2604</v>
          </cell>
          <cell r="B115" t="str">
            <v>EL DESARROLLO TURISTICO EN EL DEPARTAMENTO DEL CAUCA (COLOMBIA):  UNA VISION DESDE LA ACADEMIA</v>
          </cell>
          <cell r="C115" t="str">
            <v>Andrés José Castrillón Muñoz</v>
          </cell>
          <cell r="D115">
            <v>10535159</v>
          </cell>
          <cell r="E115" t="str">
            <v>andresj99@yahoo.com</v>
          </cell>
          <cell r="F115" t="str">
            <v>Terminado</v>
          </cell>
          <cell r="G115">
            <v>39888</v>
          </cell>
          <cell r="H115">
            <v>40284</v>
          </cell>
          <cell r="I115" t="str">
            <v>DESARROLLO TURISTICO Y REGIONAL</v>
          </cell>
          <cell r="J115" t="str">
            <v>Facultad de Ciencias Contables Económicas y Administrativas</v>
          </cell>
        </row>
        <row r="116">
          <cell r="A116">
            <v>2605</v>
          </cell>
          <cell r="B116" t="str">
            <v>ACUERDO ESPECIFICO No. 001- DE 2009 BAJO EL CONVENIO MARCO DE COOPERACION No. 006 DE 2004 SUSCRITO ENTRE EL INSTITUTO DE GEOLOGIA Y MINERIA INGEOMINAS Y LA UNIVERSIDAD DEL CAUCA.</v>
          </cell>
          <cell r="C116" t="str">
            <v>Carlos Ariel  Hurtado Astaiza</v>
          </cell>
          <cell r="D116">
            <v>10545258</v>
          </cell>
          <cell r="E116" t="str">
            <v>cah@unicauca.edu.co</v>
          </cell>
          <cell r="F116" t="str">
            <v>Terminado</v>
          </cell>
          <cell r="G116">
            <v>39880</v>
          </cell>
          <cell r="H116">
            <v>40245</v>
          </cell>
          <cell r="I116" t="str">
            <v>Investigadores Independientes</v>
          </cell>
          <cell r="J116" t="str">
            <v>Otro</v>
          </cell>
        </row>
        <row r="117">
          <cell r="A117">
            <v>2613</v>
          </cell>
          <cell r="B117" t="str">
            <v>CUERPOS CORREGIDOS</v>
          </cell>
          <cell r="C117" t="str">
            <v>Cristobal Gnecco Valencia</v>
          </cell>
          <cell r="D117">
            <v>10536894</v>
          </cell>
          <cell r="E117" t="str">
            <v>cgnecco@unicauca.edu.co</v>
          </cell>
          <cell r="F117" t="str">
            <v>Terminado</v>
          </cell>
          <cell r="G117">
            <v>39904</v>
          </cell>
          <cell r="H117">
            <v>41394</v>
          </cell>
          <cell r="I117" t="str">
            <v>Antropología Jurídica, Historia Y Etnología</v>
          </cell>
          <cell r="J117" t="str">
            <v>Facultad de Ciencias Humanas y Sociales</v>
          </cell>
        </row>
        <row r="118">
          <cell r="A118">
            <v>2614</v>
          </cell>
          <cell r="B118" t="str">
            <v>CONVENIO INTERADMINISTRATIVO NUMERO 630 DEL 2009 SUSCRITO ENTRE EL MINISTERIO DE EDUCACION NACIONAL Y LA UNIVERSIDAD DEL CAUCA.  FORTALECIMIENTO DE LAS DINÁMICAS DE ARTICULACIÓN Y VINCULACIÓN UNIVERSIDAD - EMPRESA - ESTADO EN LOS DEPARTAMENTOS DEL CAUCA Y NARIÑO - FASE II".</v>
          </cell>
          <cell r="C118" t="str">
            <v>Adolfo León Plazas Tenorio</v>
          </cell>
          <cell r="D118">
            <v>16260836</v>
          </cell>
          <cell r="E118" t="str">
            <v>aplazas@unicauca.edu.co</v>
          </cell>
          <cell r="F118" t="str">
            <v>Terminado</v>
          </cell>
          <cell r="G118">
            <v>40018</v>
          </cell>
          <cell r="H118">
            <v>40178</v>
          </cell>
          <cell r="I118" t="str">
            <v>Modelos Regionales De Competitividad</v>
          </cell>
          <cell r="J118" t="str">
            <v>Interinstitucional</v>
          </cell>
        </row>
        <row r="119">
          <cell r="A119">
            <v>2615</v>
          </cell>
          <cell r="B119" t="str">
            <v>CONTRATO DE FINANCIACION RC No. 813- 2009 SUSCRITO ENTRE COLCIENCIAS Y LA UNIVERSIDAD DEL CAUCA. PROYECTO "SERVICIOS DE T-LEARNING PARA EL SOPORTE DE UNA COMUNIDAD ACADÉMICA VIRTUAL (ST-CAV). Código 110348925425.</v>
          </cell>
          <cell r="C119" t="str">
            <v>Jose Luis Arciniegas Herrera</v>
          </cell>
          <cell r="D119">
            <v>76319265</v>
          </cell>
          <cell r="E119" t="str">
            <v>jlarci@unicauca.edu.co</v>
          </cell>
          <cell r="F119" t="str">
            <v>Terminado</v>
          </cell>
          <cell r="G119">
            <v>40177</v>
          </cell>
          <cell r="H119">
            <v>41090</v>
          </cell>
          <cell r="I119" t="str">
            <v>Ingeniería Telemática</v>
          </cell>
          <cell r="J119" t="str">
            <v>Facultad de Ingeniería Electrónica y Telecomunicaciones</v>
          </cell>
        </row>
        <row r="120">
          <cell r="A120">
            <v>2619</v>
          </cell>
          <cell r="B120" t="str">
            <v>CONTRATO DE FINANCIACION RC No. 649- 2009  SUSCRITO ENTRE COLCIENCIAS Y LA UNIVERSIDAD DEL CAUCA. PROYECTO PENSAMIENTO MATEMATICO Y CONOCIMIENTO LOCAL EN LA CONSTRUCCION DE LA VIVIENDA NASA, DEPARTAMENTO DEL CAUCA. CODIGO 110348925346</v>
          </cell>
          <cell r="C120" t="str">
            <v>Jairo Tocancipá Falla</v>
          </cell>
          <cell r="D120">
            <v>12120023</v>
          </cell>
          <cell r="E120" t="str">
            <v>jtocancipa@unicauca.edu.co</v>
          </cell>
          <cell r="F120" t="str">
            <v>Terminado</v>
          </cell>
          <cell r="G120">
            <v>40175</v>
          </cell>
          <cell r="H120">
            <v>40844</v>
          </cell>
          <cell r="I120" t="str">
            <v>Estudios Sociales Comparativos Andes, Amazonia, Costa Pacífica</v>
          </cell>
          <cell r="J120" t="str">
            <v>Facultad de Ciencias Humanas y Sociales</v>
          </cell>
        </row>
        <row r="121">
          <cell r="A121">
            <v>2623</v>
          </cell>
          <cell r="B121" t="str">
            <v>CONVENIO ESPECIFICO CELEBRADO ENTRE LA UNIVERSIDAD DEL QUINDIO Y LA UNIVERSIDAD DEL CAUCA PARA EL DESARROLLO DEL PROYECTO.  "RED LATINOAMERICANA DE INVESTIGACIÓN APLICADA EN  INGENIERÍA DE SOFTWARE EXPERIMENTAL SOPORTADA EN REDES ACADÉMICAS DE ALTA VELOCIDAD"</v>
          </cell>
          <cell r="C121" t="str">
            <v>Cesar Alberto Collazos Ordoñez</v>
          </cell>
          <cell r="D121">
            <v>76309486</v>
          </cell>
          <cell r="E121" t="str">
            <v>ccollazo@unicauca.edu.co</v>
          </cell>
          <cell r="F121" t="str">
            <v>Terminado</v>
          </cell>
          <cell r="G121">
            <v>40206</v>
          </cell>
          <cell r="H121">
            <v>40752</v>
          </cell>
          <cell r="I121" t="str">
            <v>Investigación y desarrollo en ingeniería de software - IDIS</v>
          </cell>
          <cell r="J121" t="str">
            <v>Facultad de Ingeniería Electrónica y Telecomunicaciones</v>
          </cell>
        </row>
        <row r="122">
          <cell r="A122">
            <v>2625</v>
          </cell>
          <cell r="B122" t="str">
            <v>CONTRATO DE INVESTIGACION CELEBRADO ENTRE LA ESCUELA DE INGENIERIA DE ANTIOQUIA Y LA UNIVERSIDAD DEL CAUCA. PROYECTO " IMAGENMANTIS: DESARROLLO DE SERVICIO DE ASISTENCIA REMOTA PARA LA ADQUISICION Y GESTION DE IMAGENES ODONTOLOGICAS SOBRE MASTISGRID" CONTRATO 2.3-7/068/2010</v>
          </cell>
          <cell r="C122" t="str">
            <v>Diego Mauricio Lopez Gutierrez</v>
          </cell>
          <cell r="D122">
            <v>76325018</v>
          </cell>
          <cell r="E122" t="str">
            <v>dmlopez@unicauca.edu.co</v>
          </cell>
          <cell r="F122" t="str">
            <v>Terminado</v>
          </cell>
          <cell r="G122">
            <v>40206</v>
          </cell>
          <cell r="H122">
            <v>40752</v>
          </cell>
          <cell r="I122" t="str">
            <v>Ingeniería Telemática</v>
          </cell>
          <cell r="J122" t="str">
            <v>Facultad de Ingeniería Electrónica y Telecomunicaciones</v>
          </cell>
        </row>
        <row r="123">
          <cell r="A123">
            <v>2629</v>
          </cell>
          <cell r="B123" t="str">
            <v>CONTRATO No. 316- 2009 CELEBRADO ENTRE COLCIENCIAS Y UNIVERSIDAD DEL CAUCA PARA EL DESARROLLO DEL XIII CONGRESO COLOMBIANO DE GEOGRAFIA.</v>
          </cell>
          <cell r="C123" t="str">
            <v>Martha Teresa Martinez Rubiano</v>
          </cell>
          <cell r="D123">
            <v>35517957</v>
          </cell>
          <cell r="E123" t="str">
            <v>mtmartinez@unicauca.edu.co</v>
          </cell>
          <cell r="F123" t="str">
            <v>Terminado</v>
          </cell>
          <cell r="G123">
            <v>40113</v>
          </cell>
          <cell r="H123">
            <v>40295</v>
          </cell>
          <cell r="I123" t="str">
            <v>GRUPO DE INVESTIGACIÓN EN RIESGOS AMBIENTALES -GIRA-</v>
          </cell>
          <cell r="J123" t="str">
            <v>Facultad de Ciencias Humanas y Sociales</v>
          </cell>
        </row>
        <row r="124">
          <cell r="A124">
            <v>2638</v>
          </cell>
          <cell r="B124" t="str">
            <v>MASERATTI: MEJORA DE LA ATENCION SANITARIA EN ENTORNOS RURALES MEDIANTE APLICACIONES DE TELEMEDICINA SOBRE TECNOLOGIAS INALAMBRICAS.</v>
          </cell>
          <cell r="C124" t="str">
            <v>Alvaro Rendón Gallón</v>
          </cell>
          <cell r="D124">
            <v>6211037</v>
          </cell>
          <cell r="E124" t="str">
            <v>arendon@unicauca.edu.co</v>
          </cell>
          <cell r="F124" t="str">
            <v>Terminado</v>
          </cell>
          <cell r="G124">
            <v>40179</v>
          </cell>
          <cell r="H124">
            <v>41639</v>
          </cell>
          <cell r="I124" t="str">
            <v>Ingeniería Telemática</v>
          </cell>
          <cell r="J124" t="str">
            <v>Facultad de Ingeniería Electrónica y Telecomunicaciones</v>
          </cell>
        </row>
        <row r="125">
          <cell r="A125">
            <v>2641</v>
          </cell>
          <cell r="B125" t="str">
            <v>LENGUA ENSEÑABILIDAD Y EDUCABILIDAD, III FASE. DEL SENTDO DE INVESTIGACION Y LO REAL EN EDUCACION. DISCURSO, ESCRITURA, CIENCIA.</v>
          </cell>
          <cell r="C125" t="str">
            <v>Lucy Elodia Perafán Echeverri</v>
          </cell>
          <cell r="D125">
            <v>34539783</v>
          </cell>
          <cell r="E125" t="str">
            <v>eperafan@unicauca.edu.co</v>
          </cell>
          <cell r="F125" t="str">
            <v>Terminado</v>
          </cell>
          <cell r="G125">
            <v>40009</v>
          </cell>
          <cell r="H125">
            <v>40374</v>
          </cell>
          <cell r="I125" t="str">
            <v>ESTUDIOS EN LENGUAS</v>
          </cell>
          <cell r="J125" t="str">
            <v>Facultad de Ciencias Naturales, Exactas y de la Educación</v>
          </cell>
        </row>
        <row r="126">
          <cell r="A126">
            <v>2642</v>
          </cell>
          <cell r="B126" t="str">
            <v xml:space="preserve">DESARROLLO DE UNA SIMULADOR HAPTICO PARA APLICACIONES EN CIRUGIA, FASE I </v>
          </cell>
          <cell r="C126" t="str">
            <v>Oscar Andrés Albán</v>
          </cell>
          <cell r="D126">
            <v>10548134</v>
          </cell>
          <cell r="E126" t="str">
            <v>avivas@unicauca.edu.co</v>
          </cell>
          <cell r="F126" t="str">
            <v>Terminado</v>
          </cell>
          <cell r="G126">
            <v>40009</v>
          </cell>
          <cell r="H126">
            <v>40374</v>
          </cell>
          <cell r="I126" t="str">
            <v>Automática Industrial</v>
          </cell>
          <cell r="J126" t="str">
            <v>Facultad de Ingeniería Electrónica y Telecomunicaciones</v>
          </cell>
        </row>
        <row r="127">
          <cell r="A127">
            <v>2649</v>
          </cell>
          <cell r="B127" t="str">
            <v xml:space="preserve">CIELO, SUELO Y PAN, EL DE POPAYAN </v>
          </cell>
          <cell r="C127" t="str">
            <v>Carlos Humberto  Illera Montoya</v>
          </cell>
          <cell r="D127">
            <v>6264669</v>
          </cell>
          <cell r="E127" t="str">
            <v>carloshillera@gmail.com</v>
          </cell>
          <cell r="F127" t="str">
            <v>Terminado</v>
          </cell>
          <cell r="G127">
            <v>40016</v>
          </cell>
          <cell r="H127">
            <v>40078</v>
          </cell>
          <cell r="I127" t="str">
            <v>PATRIMONIO GASTRONÓMICO DEL DEPARTAMENTO DEL CAUCA</v>
          </cell>
          <cell r="J127" t="str">
            <v>Facultad de Ciencias Humanas y Sociales</v>
          </cell>
        </row>
        <row r="128">
          <cell r="A128">
            <v>2651</v>
          </cell>
          <cell r="B128" t="str">
            <v xml:space="preserve">PROYECTO DE INVESTIGACION REGISTRO Y CREACION AUDIOVISUAL: MEMORAS DE IMAGINARIOS EN POPAYAN SIGLO XX </v>
          </cell>
          <cell r="C128" t="str">
            <v>Maria Teresa Perez Hernandez</v>
          </cell>
          <cell r="D128">
            <v>30646366</v>
          </cell>
          <cell r="E128" t="str">
            <v>mtperez@unicauca.edu.co</v>
          </cell>
          <cell r="F128" t="str">
            <v>Terminado</v>
          </cell>
          <cell r="G128">
            <v>40023</v>
          </cell>
          <cell r="H128">
            <v>40900</v>
          </cell>
          <cell r="I128" t="str">
            <v>SOCIEDAD, GENERO Y NACIÓN -SOGENA-</v>
          </cell>
          <cell r="J128" t="str">
            <v>Facultad de Ciencias Humanas y Sociales</v>
          </cell>
        </row>
        <row r="129">
          <cell r="A129">
            <v>2660</v>
          </cell>
          <cell r="B129" t="str">
            <v>CONSTRUCCIÓN DE UN SISTEMA DE INDICADORES PARA LA MEDICIÓN DE LAS CAPACIDADES DE INVESTIGACIÓN DE LA UNIVERSIDAD DEL CAUCA DESDE LA PERSPECTIVA DE LA GESTIÓN DEL CONOCIMIENTO</v>
          </cell>
          <cell r="C129" t="str">
            <v>Adolfo León Plazas Tenorio</v>
          </cell>
          <cell r="D129">
            <v>16260836</v>
          </cell>
          <cell r="E129" t="str">
            <v>aplazas@unicauca.edu.co</v>
          </cell>
          <cell r="F129" t="str">
            <v>Terminado</v>
          </cell>
          <cell r="G129">
            <v>40092</v>
          </cell>
          <cell r="H129">
            <v>40488</v>
          </cell>
          <cell r="I129" t="str">
            <v>Modelos Regionales De Competitividad</v>
          </cell>
          <cell r="J129" t="str">
            <v>Interinstitucional</v>
          </cell>
        </row>
        <row r="130">
          <cell r="A130">
            <v>2662</v>
          </cell>
          <cell r="B130" t="str">
            <v xml:space="preserve">EL GOLPE DE ESTADO EN HONDURAS </v>
          </cell>
          <cell r="C130" t="str">
            <v xml:space="preserve">Edgar de jesús  Velasquez Rivera </v>
          </cell>
          <cell r="D130">
            <v>17633388</v>
          </cell>
          <cell r="E130" t="str">
            <v>velasquezrivera@gmail.com</v>
          </cell>
          <cell r="F130" t="str">
            <v>Terminado</v>
          </cell>
          <cell r="G130">
            <v>40238</v>
          </cell>
          <cell r="H130">
            <v>40603</v>
          </cell>
          <cell r="I130" t="str">
            <v>HERMENÉUTICAS DE LA HISTORIA</v>
          </cell>
          <cell r="J130" t="str">
            <v>Facultad de Ciencias Humanas y Sociales</v>
          </cell>
        </row>
        <row r="131">
          <cell r="A131">
            <v>2679</v>
          </cell>
          <cell r="B131" t="str">
            <v>CONTRATO No. 056 DE 2010 SUSCRITO POR EL MINISTRO DE EDUCACION NACIONAL Y LA UNIVERSIDAD DEL CAUCA PARA EL DESARROLLO DEL PROYECTO "FORTALECIMIENTO DE LAS DINÁMICAS DE ARTICULACIÓN Y VINCULACIÓN UNIVERSIDAD - EMPRESA - ESTADO EN LOS DEPARTAMENTOS DEL CAUCA Y NARIÑO - FASE III".</v>
          </cell>
          <cell r="C131" t="str">
            <v>Adolfo León Plazas Tenorio</v>
          </cell>
          <cell r="D131">
            <v>16260836</v>
          </cell>
          <cell r="E131" t="str">
            <v>aplazas@unicauca.edu.co</v>
          </cell>
          <cell r="F131" t="str">
            <v>Terminado</v>
          </cell>
          <cell r="G131">
            <v>40206</v>
          </cell>
          <cell r="H131">
            <v>40540</v>
          </cell>
          <cell r="I131" t="str">
            <v>Modelos Regionales De Competitividad</v>
          </cell>
          <cell r="J131" t="str">
            <v>Interinstitucional</v>
          </cell>
        </row>
        <row r="132">
          <cell r="A132">
            <v>2686</v>
          </cell>
          <cell r="B132" t="str">
            <v>SUBCONTRATO ENTRE LA UNIVERSIDAD PERUANA CAYETANO HEREDIA Y LA UNIVERSIDAD DE CAUCA DE COLOMBIA EN EL MARCO DEL PROYECTO QUIPU: THE ANDEAN GLOBAL HEALTH INFORMATICS RESEARCH AND TRAINING CENTER</v>
          </cell>
          <cell r="C132" t="str">
            <v>Diego Mauricio Lopez Gutierrez</v>
          </cell>
          <cell r="D132">
            <v>76325018</v>
          </cell>
          <cell r="E132" t="str">
            <v>dmlopez@unicauca.edu.co</v>
          </cell>
          <cell r="F132" t="str">
            <v>Terminado</v>
          </cell>
          <cell r="G132">
            <v>40148</v>
          </cell>
          <cell r="H132">
            <v>41791</v>
          </cell>
          <cell r="I132" t="str">
            <v>Ingeniería Telemática</v>
          </cell>
          <cell r="J132" t="str">
            <v>Facultad de Ingeniería Electrónica y Telecomunicaciones</v>
          </cell>
        </row>
        <row r="133">
          <cell r="A133">
            <v>2690</v>
          </cell>
          <cell r="B133" t="str">
            <v>ESTRATEGIAS DE CONTROL SOCIAL EN EL PERIODO REPUBLICANO TEMPRANO EN LAS FRONTERAS DE LAS PROVINCIAS DEL CAUCA, 1820 -150 Y 1851.</v>
          </cell>
          <cell r="C133" t="str">
            <v>Luis Ervin Prado Arellano</v>
          </cell>
          <cell r="D133">
            <v>16796648</v>
          </cell>
          <cell r="E133" t="str">
            <v>leprado@unicauca.edu.co</v>
          </cell>
          <cell r="F133" t="str">
            <v>Terminado</v>
          </cell>
          <cell r="G133">
            <v>40211</v>
          </cell>
          <cell r="H133">
            <v>40879</v>
          </cell>
          <cell r="I133" t="str">
            <v>ESTADO NACION: ORGANIZACIONES E INSTITUCIONES</v>
          </cell>
          <cell r="J133" t="str">
            <v>Facultad de Ciencias Humanas y Sociales</v>
          </cell>
        </row>
        <row r="134">
          <cell r="A134">
            <v>2698</v>
          </cell>
          <cell r="B134" t="str">
            <v>CONVENIO ESPECIAL DE COOPERACION No. 809 CELEBRADO ENTRE COLCIENCIAS Y LA UNIVERSIDAD DEL CAUCA PARA EL APOYO AL PROGRAMA JOVENES INVESTIGADORES. GRUPO  ESTUDIOS LINGUISTICOS PEDAGÓGICOS Y  SOCIO CULTURALES DEL  SUROCCIDENTE COLOMBIANO</v>
          </cell>
          <cell r="C134" t="str">
            <v>Tulio Enrique Rojas Curieux</v>
          </cell>
          <cell r="D134">
            <v>19250404</v>
          </cell>
          <cell r="E134" t="str">
            <v>trojas@unicauca.edu.co</v>
          </cell>
          <cell r="F134" t="str">
            <v>Terminado</v>
          </cell>
          <cell r="G134">
            <v>40294</v>
          </cell>
          <cell r="H134">
            <v>40659</v>
          </cell>
          <cell r="I134" t="str">
            <v>Estudios Linguísticos Pedagógicos y Socio Culturales del Suroccidente Colombiano</v>
          </cell>
          <cell r="J134" t="str">
            <v>Facultad de Ciencias Humanas y Sociales</v>
          </cell>
        </row>
        <row r="135">
          <cell r="A135">
            <v>2699</v>
          </cell>
          <cell r="B135" t="str">
            <v>FONOLOGIA, MORFOLOGIA Y MORFOFONOLOGIA DE LA LENGUA NAMTRIK EN AMBALO CON MIRAS A ESTABLECER CRITERIOS PARA PROPONER UN SISTEMA DE ESCRITURA.</v>
          </cell>
          <cell r="C135" t="str">
            <v>Tulio Enrique Rojas Curieux</v>
          </cell>
          <cell r="D135">
            <v>19250404</v>
          </cell>
          <cell r="E135" t="str">
            <v>trojas@unicauca.edu.co</v>
          </cell>
          <cell r="F135" t="str">
            <v>Terminado</v>
          </cell>
          <cell r="G135">
            <v>40242</v>
          </cell>
          <cell r="H135">
            <v>40607</v>
          </cell>
          <cell r="I135" t="str">
            <v>Estudios Linguísticos Pedagógicos y Socio Culturales del Suroccidente Colombiano</v>
          </cell>
          <cell r="J135" t="str">
            <v>Facultad de Ciencias Humanas y Sociales</v>
          </cell>
        </row>
        <row r="136">
          <cell r="A136">
            <v>2701</v>
          </cell>
          <cell r="B136" t="str">
            <v>CONVENIO ESPECIAL DE COOPERACION No. 809  CELEBRADO ENTRE COLCIENCIAS Y LA UNIVERSIDAD DEL CAUCA PARA EL APOYO AL PROGRAMA JOVENES INVESTIGADORES. GRUPO  ANTROPOLOGÍA JURÍDICA, HISTORÍA Y  ETNOLOGÍA</v>
          </cell>
          <cell r="C136" t="str">
            <v>Cristobal Gnecco Valencia</v>
          </cell>
          <cell r="D136">
            <v>10536894</v>
          </cell>
          <cell r="E136" t="str">
            <v>cgnecco@unicauca.edu.co</v>
          </cell>
          <cell r="F136" t="str">
            <v>Terminado</v>
          </cell>
          <cell r="G136">
            <v>40280</v>
          </cell>
          <cell r="H136">
            <v>40645</v>
          </cell>
          <cell r="I136" t="str">
            <v>Antropología Jurídica, Historia Y Etnología</v>
          </cell>
          <cell r="J136" t="str">
            <v>Facultad de Ciencias Humanas y Sociales</v>
          </cell>
        </row>
        <row r="137">
          <cell r="A137">
            <v>2705</v>
          </cell>
          <cell r="B137" t="str">
            <v>CONVENIO ESPECIAL DE COOPERACION No. 809 CELEBRADO ENTRE COLCIENCIAS Y LA UNIVERSIDAD DEL CAUCA PARA EL APOYO AL PROGRAMA JOVENES INVESTIGADORES. GRUPO  I+D  NUEVAS TECNOLOGÍAS EN TELECOMUNICACIONES</v>
          </cell>
          <cell r="C137" t="str">
            <v>Pablo Emilio Jojoa Gomez</v>
          </cell>
          <cell r="D137">
            <v>12985932</v>
          </cell>
          <cell r="E137" t="str">
            <v>pjojoa@unicauca.edu.co</v>
          </cell>
          <cell r="F137" t="str">
            <v>Terminado</v>
          </cell>
          <cell r="G137">
            <v>40252</v>
          </cell>
          <cell r="H137">
            <v>40617</v>
          </cell>
          <cell r="I137" t="str">
            <v>Grupo I+D en Tecnologías de la Información - GTI</v>
          </cell>
          <cell r="J137" t="str">
            <v>Facultad de Ingeniería Electrónica y Telecomunicaciones</v>
          </cell>
        </row>
        <row r="138">
          <cell r="A138">
            <v>2711</v>
          </cell>
          <cell r="B138" t="str">
            <v>CONVENIO ESPECIAL DE COOPERACION No. 809 CELEBRADO ENTRE COLCIENCIAS Y LA UNIVERSIDAD DEL CAUCA PARA EL APOYO AL PROGRAMA JOVENES INVESTIGADORES. GRUPO INGENIERÍA TELEMÁTICA</v>
          </cell>
          <cell r="C138" t="str">
            <v>Jose Luis Arciniegas Herrera</v>
          </cell>
          <cell r="D138">
            <v>76319265</v>
          </cell>
          <cell r="E138" t="str">
            <v>jlarci@unicauca.edu.co</v>
          </cell>
          <cell r="F138" t="str">
            <v>Terminado</v>
          </cell>
          <cell r="G138">
            <v>40274</v>
          </cell>
          <cell r="H138">
            <v>40639</v>
          </cell>
          <cell r="I138" t="str">
            <v>Ingeniería Telemática</v>
          </cell>
          <cell r="J138" t="str">
            <v>Facultad de Ingeniería Electrónica y Telecomunicaciones</v>
          </cell>
        </row>
        <row r="139">
          <cell r="A139">
            <v>2712</v>
          </cell>
          <cell r="B139" t="str">
            <v>CARACTERIZACIÓN DE PROCESOS DE GESTIÓN DE LA INNOVACIÓN EN EMPRESAS DE SECTORES ESTRATÉGICOS PARA LA COMPETITIVIDAD DEL DEPARTAMENTO DEL CAUCA, COLOMBIA</v>
          </cell>
          <cell r="C139" t="str">
            <v>Adolfo León Plazas Tenorio</v>
          </cell>
          <cell r="D139">
            <v>16260836</v>
          </cell>
          <cell r="E139" t="str">
            <v>aplazas@unicauca.edu.co</v>
          </cell>
          <cell r="F139" t="str">
            <v>Terminado</v>
          </cell>
          <cell r="G139">
            <v>40245</v>
          </cell>
          <cell r="H139">
            <v>40610</v>
          </cell>
          <cell r="I139" t="str">
            <v>Modelos Regionales De Competitividad</v>
          </cell>
          <cell r="J139" t="str">
            <v>Interinstitucional</v>
          </cell>
        </row>
        <row r="140">
          <cell r="A140">
            <v>2713</v>
          </cell>
          <cell r="B140" t="str">
            <v>LINEAMIENTOS DE USABILIDAD PARA EL DISEÑO Y DESARROLLO DE SERVICIOS EDUCATIVOS PARA TELEVISIÓN DIGITAL INTERACTIVA (iTV)</v>
          </cell>
          <cell r="C140" t="str">
            <v>Cesar Alberto Collazos Ordoñez</v>
          </cell>
          <cell r="D140">
            <v>76309486</v>
          </cell>
          <cell r="E140" t="str">
            <v>ccollazo@unicauca.edu.co</v>
          </cell>
          <cell r="F140" t="str">
            <v>Terminado</v>
          </cell>
          <cell r="G140">
            <v>40245</v>
          </cell>
          <cell r="H140">
            <v>40610</v>
          </cell>
          <cell r="I140" t="str">
            <v>Investigación y desarrollo en ingeniería de software - IDIS</v>
          </cell>
          <cell r="J140" t="str">
            <v>Facultad de Ingeniería Electrónica y Telecomunicaciones</v>
          </cell>
        </row>
        <row r="141">
          <cell r="A141">
            <v>2717</v>
          </cell>
          <cell r="B141" t="str">
            <v>PROTOTIPO PREINDUSTRIAL DE UNA PRÓTESIS FUNCIONAL DE MANO ROBÓTICA</v>
          </cell>
          <cell r="C141" t="str">
            <v>Carlos Alberto Gaviria López</v>
          </cell>
          <cell r="D141">
            <v>76310264</v>
          </cell>
          <cell r="E141" t="str">
            <v>cgaviria@unicauca.edu.co</v>
          </cell>
          <cell r="F141" t="str">
            <v>Terminado</v>
          </cell>
          <cell r="G141">
            <v>40245</v>
          </cell>
          <cell r="H141">
            <v>40610</v>
          </cell>
          <cell r="I141" t="str">
            <v>Automática Industrial</v>
          </cell>
          <cell r="J141" t="str">
            <v>Facultad de Ingeniería Electrónica y Telecomunicaciones</v>
          </cell>
        </row>
        <row r="142">
          <cell r="A142">
            <v>2727</v>
          </cell>
          <cell r="B142" t="str">
            <v>CONOCIMIENTO SOCIAL SOBRE INFANCIA EN COMUNIDADES INDIGENAS. MUNICIPIO DE CALDONO- CAUCA, RESGUARDO DE SAN LORENZO- CALDONO. CONVENIO CELEBRADO ENTRE LA ALCALDIA DE CALDONO Y LA UNIVERSIDAD DEL CAUCA</v>
          </cell>
          <cell r="C142" t="str">
            <v>Mabel Farfán Martínez</v>
          </cell>
          <cell r="D142">
            <v>51783848</v>
          </cell>
          <cell r="E142" t="str">
            <v>mfarfan@unicauca.edu.co</v>
          </cell>
          <cell r="F142" t="str">
            <v>Terminado</v>
          </cell>
          <cell r="G142">
            <v>40366</v>
          </cell>
          <cell r="H142">
            <v>40893</v>
          </cell>
          <cell r="I142" t="str">
            <v>Estudios en Infancia y Conocimiento Social</v>
          </cell>
          <cell r="J142" t="str">
            <v>Facultad de Ciencias Naturales, Exactas y de la Educación</v>
          </cell>
        </row>
        <row r="143">
          <cell r="A143">
            <v>2729</v>
          </cell>
          <cell r="B143" t="str">
            <v xml:space="preserve">CARNAVAL DE NEGROS Y BLANCOS: ARTES DEL HACER Y PERFORMANCE </v>
          </cell>
          <cell r="C143" t="str">
            <v>Bernardo Javier Tobar Quitiaquez</v>
          </cell>
          <cell r="D143">
            <v>98382086</v>
          </cell>
          <cell r="E143" t="str">
            <v>javo@unicauca.edu.co</v>
          </cell>
          <cell r="F143" t="str">
            <v>Terminado</v>
          </cell>
          <cell r="G143">
            <v>40249</v>
          </cell>
          <cell r="H143">
            <v>40614</v>
          </cell>
          <cell r="I143" t="str">
            <v>Investigaciones Contables, Económicas Y Administrativas - GICEA</v>
          </cell>
          <cell r="J143" t="str">
            <v>Facultad de Ciencias Contables Económicas y Administrativas</v>
          </cell>
        </row>
        <row r="144">
          <cell r="A144">
            <v>2734</v>
          </cell>
          <cell r="B144" t="str">
            <v>COMPOSICIÓN AUTOMÁTICA DE SERVICIOS CONVERGENTES PARA LA GESTIÓN AMBIENTAL DEL SEGUIMIENTO DEL CAMBIO CLIMÁTICO</v>
          </cell>
          <cell r="C144" t="str">
            <v>Juan Carlos Corrales Muñoz</v>
          </cell>
          <cell r="D144">
            <v>76320096</v>
          </cell>
          <cell r="E144" t="str">
            <v>jcorral@unicauca.edu.co</v>
          </cell>
          <cell r="F144" t="str">
            <v>Terminado</v>
          </cell>
          <cell r="G144">
            <v>40263</v>
          </cell>
          <cell r="H144">
            <v>41447</v>
          </cell>
          <cell r="I144" t="str">
            <v>Ingeniería Telemática</v>
          </cell>
          <cell r="J144" t="str">
            <v>Facultad de Ingeniería Electrónica y Telecomunicaciones</v>
          </cell>
        </row>
        <row r="145">
          <cell r="A145">
            <v>2737</v>
          </cell>
          <cell r="B145" t="str">
            <v>GESTIÓN Y SEGUIMIENTO AMBIENTAL SOPORTADO EN REUTILIZACIÓN DE PROCESOS DE NEGOCIOS CIENTÍFICIOS</v>
          </cell>
          <cell r="C145" t="str">
            <v>Juan Carlos Corrales Muñoz</v>
          </cell>
          <cell r="D145">
            <v>76320096</v>
          </cell>
          <cell r="E145" t="str">
            <v>jcorral@unicauca.edu.co</v>
          </cell>
          <cell r="F145" t="str">
            <v>Terminado</v>
          </cell>
          <cell r="G145">
            <v>40263</v>
          </cell>
          <cell r="H145">
            <v>41816</v>
          </cell>
          <cell r="I145" t="str">
            <v>Ingeniería Telemática</v>
          </cell>
          <cell r="J145" t="str">
            <v>Facultad de Ingeniería Electrónica y Telecomunicaciones</v>
          </cell>
        </row>
        <row r="146">
          <cell r="A146">
            <v>2741</v>
          </cell>
          <cell r="B146" t="str">
            <v>CONTRATO RC. No. 0345-2013 CELEBRADO ENTRE LA FIDUCIARIA BOGOTA Y LA UNIVERSIDAD DEL CAUCA. USABILITV: FRAMEWORK PARA LA EVALUACION DESDE LA PERSPECTIVA DE USABILIDAD DE LOS SERVICIOS PARA SOPORTAR PROCESOS EDUCATIVOS EN ENTORNOS DE TELEVISION DIGITAL INTERACTIVA.</v>
          </cell>
          <cell r="C146" t="str">
            <v>Jose Luis Arciniegas Herrera</v>
          </cell>
          <cell r="D146">
            <v>76319265</v>
          </cell>
          <cell r="E146" t="str">
            <v>jlarci@unicauca.edu.co</v>
          </cell>
          <cell r="F146" t="str">
            <v>Terminado</v>
          </cell>
          <cell r="G146">
            <v>41521</v>
          </cell>
          <cell r="H146">
            <v>42708</v>
          </cell>
          <cell r="I146" t="str">
            <v>Ingeniería Telemática</v>
          </cell>
          <cell r="J146" t="str">
            <v>Facultad de Ingeniería Electrónica y Telecomunicaciones</v>
          </cell>
        </row>
        <row r="147">
          <cell r="A147">
            <v>2809</v>
          </cell>
          <cell r="B147" t="str">
            <v>CONTRATO DE FINANCIACION RC. No 278- 2010 CELEBRADO ENTRE COLCIENCIAS Y LA UNIVERSIDAD DEL CAUCA PARA EL DESARROLLO DEL PROYECTO. "HELICOBACTER PYLORI, ALTERACIONES EPIGENÉTICAS, SUSCEPTIBILIDAD GENÉTICA Y SU RELACIÓN CON LA CARCINOGÉNESIS GÁSTRICA EN LA POBLACIÓN CAUCANA"</v>
          </cell>
          <cell r="C147" t="str">
            <v>Carlos Hernán Sierra Torres</v>
          </cell>
          <cell r="D147">
            <v>76318112</v>
          </cell>
          <cell r="E147" t="str">
            <v>hsierra@unicauca.edu.co</v>
          </cell>
          <cell r="F147" t="str">
            <v>En Ejecución</v>
          </cell>
          <cell r="G147">
            <v>40541</v>
          </cell>
          <cell r="H147">
            <v>42244</v>
          </cell>
          <cell r="I147" t="str">
            <v>Genética Humana Aplicada - GIGHA</v>
          </cell>
          <cell r="J147" t="str">
            <v>Facultad de Ciencias de la Salud</v>
          </cell>
        </row>
        <row r="148">
          <cell r="A148">
            <v>2810</v>
          </cell>
          <cell r="B148" t="str">
            <v>CONTRATO DE FINANCIACION RC No. 275- 2010 CELEBRADO ENTRE COLCIENCIAS Y LA UNIVERSIDAD DEL CAUCA PARA EL DESARROLLO DEL PROYECTO "ATEROSCLEROSIS: INTERACCIÓN ENTRE FACTORES DE RIESGO, POLIMORFISMOS GENÉTICOS Y ANCESTRÍA"</v>
          </cell>
          <cell r="C148" t="str">
            <v>Guillermo Wilson Muñoz Ordoñez</v>
          </cell>
          <cell r="D148">
            <v>10529292</v>
          </cell>
          <cell r="E148" t="str">
            <v>nnotiene@hotmail.com</v>
          </cell>
          <cell r="F148" t="str">
            <v>Terminado</v>
          </cell>
          <cell r="G148">
            <v>40541</v>
          </cell>
          <cell r="H148">
            <v>42153</v>
          </cell>
          <cell r="I148" t="str">
            <v>Genética Humana Aplicada - GIGHA</v>
          </cell>
          <cell r="J148" t="str">
            <v>Facultad de Ciencias de la Salud</v>
          </cell>
        </row>
        <row r="149">
          <cell r="A149">
            <v>2812</v>
          </cell>
          <cell r="B149" t="str">
            <v xml:space="preserve">CONTRATO DE FINANCIACIÓN RC NO 276-2010 CELEBRADO ENTRE COLCIENCIAS Y LA UNIVERSIDAD DEL CAUCA PARA EL DESARROLLO DEL PROYECTO DENOMINADO: "MUTACION EN LOS GENES DE RESISTENCIA ANTIMICROBIANA EN H. PYLORI Y SU RELACION CON LA VIRULENCIA. </v>
          </cell>
          <cell r="C149" t="str">
            <v>Claudia Patricia Acosta Astaiza</v>
          </cell>
          <cell r="D149">
            <v>34561797</v>
          </cell>
          <cell r="E149" t="str">
            <v>c_acosta_astaiza@hotmail.com</v>
          </cell>
          <cell r="F149" t="str">
            <v>Terminado</v>
          </cell>
          <cell r="G149">
            <v>40647</v>
          </cell>
          <cell r="H149">
            <v>42230</v>
          </cell>
          <cell r="I149" t="str">
            <v>Genética Humana Aplicada - GIGHA</v>
          </cell>
          <cell r="J149" t="str">
            <v>Facultad de Ciencias de la Salud</v>
          </cell>
        </row>
        <row r="150">
          <cell r="A150">
            <v>2822</v>
          </cell>
          <cell r="B150" t="str">
            <v>Contrato RC 470-2011 CELEBRADO ENTRE LA FIDUCIARIA BOGOTÁ  Y  LA UNIVERSIDAD DEL CAUCA, para el desarrollo del proyecto:"METODOLOGIA PARA CONSTRUIR MATERIALES EDUCATIVOS QUE SOPORTEN LA ENSEÑANZA DEL NASA-YUWE ". CODIGO COLCIENCIAS: 1103-521-28306.</v>
          </cell>
          <cell r="C150" t="str">
            <v>Erwin Meza Vega</v>
          </cell>
          <cell r="D150">
            <v>13718987</v>
          </cell>
          <cell r="E150" t="str">
            <v>emezav@unicauca.edu.co</v>
          </cell>
          <cell r="F150" t="str">
            <v>Terminado</v>
          </cell>
          <cell r="G150">
            <v>40773</v>
          </cell>
          <cell r="H150">
            <v>41504</v>
          </cell>
          <cell r="I150" t="str">
            <v>Grupo I+D en Tecnologías de la Información - GTI</v>
          </cell>
          <cell r="J150" t="str">
            <v>Facultad de Ingeniería Electrónica y Telecomunicaciones</v>
          </cell>
        </row>
        <row r="151">
          <cell r="A151">
            <v>2833</v>
          </cell>
          <cell r="B151" t="str">
            <v>CONTRATO RC. 402- 2011 CELEBRADO ENTRE LA FIDUCIARIA BOGOTA Y LA UNIVERSIDAD DEL CAUCA, PARA EL DESARROLLO DEL PROYECTO: "GESTV- PLATAFORMA DE GESTION PARA UN SISTEMA DE T-LEARNING". CODIGO: 1103-521-28387.</v>
          </cell>
          <cell r="C151" t="str">
            <v>Jose Luis Arciniegas Herrera</v>
          </cell>
          <cell r="D151">
            <v>76319265</v>
          </cell>
          <cell r="E151" t="str">
            <v>jlarci@unicauca.edu.co</v>
          </cell>
          <cell r="F151" t="str">
            <v>Terminado</v>
          </cell>
          <cell r="G151">
            <v>40773</v>
          </cell>
          <cell r="H151">
            <v>42038</v>
          </cell>
          <cell r="I151" t="str">
            <v>Ingeniería Telemática</v>
          </cell>
          <cell r="J151" t="str">
            <v>Facultad de Ingeniería Electrónica y Telecomunicaciones</v>
          </cell>
        </row>
        <row r="152">
          <cell r="A152">
            <v>3059</v>
          </cell>
          <cell r="B152" t="str">
            <v>CONTRATO RC 458-2011  CELEBRADO ENTRE LA FIDUCIARIA BOGOTA Y LA UNIVERSIDAD DEL CAUCA, PARA EL DESARROLLO DEL PROYECTO DENOMINADO: "TELCOMP 2.0 (RECUPERACION Y COMPOSICION COMPLEJOS PARA LA CREACION DE SERVICIOS TELCO 2,0)</v>
          </cell>
          <cell r="C152" t="str">
            <v>Juan Carlos Corrales Muñoz</v>
          </cell>
          <cell r="D152">
            <v>76320096</v>
          </cell>
          <cell r="E152" t="str">
            <v>jcorral@unicauca.edu.co</v>
          </cell>
          <cell r="F152" t="str">
            <v>Terminado</v>
          </cell>
          <cell r="G152">
            <v>40753</v>
          </cell>
          <cell r="H152">
            <v>41576</v>
          </cell>
          <cell r="I152" t="str">
            <v>Ingeniería Telemática</v>
          </cell>
          <cell r="J152" t="str">
            <v>Facultad de Ingeniería Electrónica y Telecomunicaciones</v>
          </cell>
        </row>
        <row r="153">
          <cell r="A153">
            <v>3073</v>
          </cell>
          <cell r="B153" t="str">
            <v>RASTREO EPISTEMICO DE LA PROPUESTA DE ARTES Y OFICIOS COSMOGONICOS COMO PILAR DE LA ESPIRAL PEDAGOGICA</v>
          </cell>
          <cell r="C153" t="str">
            <v>Hugo Portela Guarin</v>
          </cell>
          <cell r="D153">
            <v>16347249</v>
          </cell>
          <cell r="E153" t="str">
            <v>hportela@unicauca.edu.co</v>
          </cell>
          <cell r="F153" t="str">
            <v>Terminado</v>
          </cell>
          <cell r="G153">
            <v>40470</v>
          </cell>
          <cell r="H153">
            <v>41262</v>
          </cell>
          <cell r="I153" t="str">
            <v>Antropos</v>
          </cell>
          <cell r="J153" t="str">
            <v>Facultad de Ciencias Humanas y Sociales</v>
          </cell>
        </row>
        <row r="154">
          <cell r="A154">
            <v>3074</v>
          </cell>
          <cell r="B154" t="str">
            <v>CONTRATO DE PRESTACION DE SERVICIOS No. 118-10 ENTRE COMPUTADORES PARA EDUCAR MINISTERIO TIC Y LA UNIVERSIDAD DEL CAUCA PARA LLEVAR A CABO LA ETAPA DE FORMACION Y ACOMPAÑAMIENTO EDUCATIVO 2010 QUE PROMUEVE EL DESARROLLO DE COMPETENCIAS CON EL USO Y APROPIACION DE TIC. EN DOCENTES DE LAS 456 SEDES EDUCATIVAS BENEFICIADAS POR CPE EN EL AÑO 2009.</v>
          </cell>
          <cell r="C154" t="str">
            <v>Jorge Jair  Moreno Chaustre</v>
          </cell>
          <cell r="D154">
            <v>91296197</v>
          </cell>
          <cell r="E154" t="str">
            <v>jjmoreno@unicauca.edu.co</v>
          </cell>
          <cell r="F154" t="str">
            <v>Terminado</v>
          </cell>
          <cell r="G154">
            <v>40407</v>
          </cell>
          <cell r="H154">
            <v>40956</v>
          </cell>
          <cell r="I154" t="str">
            <v>Grupo I+D en Tecnologías de la Información - GTI</v>
          </cell>
          <cell r="J154" t="str">
            <v>Facultad de Ingeniería Electrónica y Telecomunicaciones</v>
          </cell>
        </row>
        <row r="155">
          <cell r="A155">
            <v>3075</v>
          </cell>
          <cell r="B155" t="str">
            <v xml:space="preserve">ESCULTORES DE ALEGORIAS. CARNAVAL DE NEGROS Y BLANCOS </v>
          </cell>
          <cell r="C155" t="str">
            <v>Bernardo Javier Tobar Quitiaquez</v>
          </cell>
          <cell r="D155">
            <v>98382086</v>
          </cell>
          <cell r="E155" t="str">
            <v>javo@unicauca.edu.co</v>
          </cell>
          <cell r="F155" t="str">
            <v>Terminado</v>
          </cell>
          <cell r="G155">
            <v>40218</v>
          </cell>
          <cell r="H155">
            <v>40583</v>
          </cell>
          <cell r="I155" t="str">
            <v>Investigaciones Contables, Económicas Y Administrativas - GICEA</v>
          </cell>
          <cell r="J155" t="str">
            <v>Facultad de Ciencias Contables Económicas y Administrativas</v>
          </cell>
        </row>
        <row r="156">
          <cell r="A156">
            <v>3076</v>
          </cell>
          <cell r="B156" t="str">
            <v xml:space="preserve">SEMINARIO TERRITORIOS ESTETICO COMUNITARIOS Y POPULARES: CONSTRUCCIONES Y DECOSTRUCCIONES </v>
          </cell>
          <cell r="C156" t="str">
            <v>Cesar Alfaro Mosquera Dorado</v>
          </cell>
          <cell r="D156">
            <v>16760102</v>
          </cell>
          <cell r="E156" t="str">
            <v>alfaromosquera@unicauca.edu.co</v>
          </cell>
          <cell r="F156" t="str">
            <v>Terminado</v>
          </cell>
          <cell r="G156">
            <v>40225</v>
          </cell>
          <cell r="H156">
            <v>40406</v>
          </cell>
          <cell r="I156" t="str">
            <v>Artes 2000</v>
          </cell>
          <cell r="J156" t="str">
            <v>Facultad de Artes</v>
          </cell>
        </row>
        <row r="157">
          <cell r="A157">
            <v>3085</v>
          </cell>
          <cell r="B157" t="str">
            <v>PROTOTIPO DE COMUNICACION DE DATOS MULTIPROPOSITO. VIA RADIO DE CORTO ALCANCE EN 2.4 GHz.</v>
          </cell>
          <cell r="C157" t="str">
            <v>Victor Manuel Quintero Florez</v>
          </cell>
          <cell r="D157">
            <v>76323426</v>
          </cell>
          <cell r="E157" t="str">
            <v>vflorez@unicauca.edu.co</v>
          </cell>
          <cell r="F157" t="str">
            <v>Terminado</v>
          </cell>
          <cell r="G157">
            <v>40480</v>
          </cell>
          <cell r="H157">
            <v>40845</v>
          </cell>
          <cell r="I157" t="str">
            <v>Grupo de Radio e Inalámbricas - GRIAL</v>
          </cell>
          <cell r="J157" t="str">
            <v>Facultad de Ingeniería Electrónica y Telecomunicaciones</v>
          </cell>
        </row>
        <row r="158">
          <cell r="A158">
            <v>3186</v>
          </cell>
          <cell r="B158" t="str">
            <v>MT2TDi: MODELO DE TRÁFICO PARA LA TELEVISIÓN DIGITAL TERRESTRE INTERACTIVA. FASE II</v>
          </cell>
          <cell r="C158" t="str">
            <v>Jose Luis Arciniegas Herrera</v>
          </cell>
          <cell r="D158">
            <v>76319265</v>
          </cell>
          <cell r="E158" t="str">
            <v>jlarci@unicauca.edu.co</v>
          </cell>
          <cell r="F158" t="str">
            <v>Terminado</v>
          </cell>
          <cell r="G158">
            <v>40296</v>
          </cell>
          <cell r="H158">
            <v>40661</v>
          </cell>
          <cell r="I158" t="str">
            <v>Ingeniería Telemática</v>
          </cell>
          <cell r="J158" t="str">
            <v>Facultad de Ingeniería Electrónica y Telecomunicaciones</v>
          </cell>
        </row>
        <row r="159">
          <cell r="A159">
            <v>3187</v>
          </cell>
          <cell r="B159" t="str">
            <v>CARACTERIZACION ESTRATEGICA DE LA CADENA MICRO- EMPRESARIAL DEL TURISMO RURAL DEL MUNICIPIO DE POPAYAN Y SU AREA DE INFLUENCIA EN EL CONTEXTO DE LA ASOCIATIVIDAD.</v>
          </cell>
          <cell r="C159" t="str">
            <v>Andrés José Castrillón Muñoz</v>
          </cell>
          <cell r="D159">
            <v>10535159</v>
          </cell>
          <cell r="E159" t="str">
            <v>andresj99@yahoo.com</v>
          </cell>
          <cell r="F159" t="str">
            <v>Terminado</v>
          </cell>
          <cell r="G159">
            <v>40295</v>
          </cell>
          <cell r="H159">
            <v>40509</v>
          </cell>
          <cell r="I159" t="str">
            <v>DESARROLLO TURISTICO Y REGIONAL</v>
          </cell>
          <cell r="J159" t="str">
            <v>Facultad de Ciencias Contables Económicas y Administrativas</v>
          </cell>
        </row>
        <row r="160">
          <cell r="A160">
            <v>3189</v>
          </cell>
          <cell r="B160" t="str">
            <v>Convenio Específico No 70.3.2-6-070 de 2010 suscrito entre la Universidad del Cauca y la Fundación para la Educación en Contextos de  Multilinguismo y Pluriculturalidad-FUNPROEIB-ANDES, para el  desarrollo del proyecto Plurinacionalidad y construcción ciudadana en la educación superior</v>
          </cell>
          <cell r="C160" t="str">
            <v>Tulio Enrique Rojas Curieux</v>
          </cell>
          <cell r="D160">
            <v>19250404</v>
          </cell>
          <cell r="E160" t="str">
            <v>trojas@unicauca.edu.co</v>
          </cell>
          <cell r="F160" t="str">
            <v>Terminado</v>
          </cell>
          <cell r="G160">
            <v>40339</v>
          </cell>
          <cell r="H160">
            <v>41029</v>
          </cell>
          <cell r="I160" t="str">
            <v>Estudios Linguísticos Pedagógicos y Socio Culturales del Suroccidente Colombiano</v>
          </cell>
          <cell r="J160" t="str">
            <v>Facultad de Ciencias Humanas y Sociales</v>
          </cell>
        </row>
        <row r="161">
          <cell r="A161">
            <v>3190</v>
          </cell>
          <cell r="B161" t="str">
            <v xml:space="preserve">FALLOS JUDICIALES Y SU INCIDENCIA EN LOS DERECHOS DE LAS MUJERES. SEGUIMIENTO A LA SENTENCIA C- 355 DE 2006 QUE DESPENAÑIZA PARCIALMENTE EL ABORTO EN LA CIUDAD DE POPAYAN. </v>
          </cell>
          <cell r="C161" t="str">
            <v>Alejandra Miller Restrepo</v>
          </cell>
          <cell r="D161">
            <v>66827047</v>
          </cell>
          <cell r="E161" t="str">
            <v>amiller@unicauca.edu.co</v>
          </cell>
          <cell r="F161" t="str">
            <v>Terminado</v>
          </cell>
          <cell r="G161">
            <v>40323</v>
          </cell>
          <cell r="H161">
            <v>40688</v>
          </cell>
          <cell r="I161" t="str">
            <v>Grupo "Mayras" de Educación, Genero y Desarrollo</v>
          </cell>
          <cell r="J161" t="str">
            <v>Facultad de Ciencias Naturales, Exactas y de la Educación</v>
          </cell>
        </row>
        <row r="162">
          <cell r="A162">
            <v>3195</v>
          </cell>
          <cell r="B162" t="str">
            <v>CONTRATO RC. No. 0205-012 CELEBRADO ENTRE LA FIDUCIARIA BOGOTA- FIDUBOGOTA, LA UNIVERSIDAD DEL CAUCA Y APROPESCA, PARA EL DESARROLLO DEL PROYECTO DE INVESTIGACION DENOMINADO: " OPTIMIZACION DE LOS PROCESOS PRODUCTIVOS Y ORGANIZACIONALES DE PEQUEÑOS PRODUCTORES Y ORGANIZACIONALES ACUICOLAS, IMPLEMENTANDO REDES DE SENSORES INALAMBRICOS DE INDICADORES CRITICOS DE CALIDAD DE AGUA". ID 3195.</v>
          </cell>
          <cell r="C162" t="str">
            <v>Apolinar Figueroa Casas</v>
          </cell>
          <cell r="D162">
            <v>10535397</v>
          </cell>
          <cell r="E162" t="str">
            <v>apolinar@unicauca.edu.co</v>
          </cell>
          <cell r="F162" t="str">
            <v>Terminado</v>
          </cell>
          <cell r="G162">
            <v>41065</v>
          </cell>
          <cell r="H162">
            <v>42221</v>
          </cell>
          <cell r="I162" t="str">
            <v>Estudios Ambientales</v>
          </cell>
          <cell r="J162" t="str">
            <v>Facultad de Ciencias Naturales, Exactas y de la Educación</v>
          </cell>
        </row>
        <row r="163">
          <cell r="A163">
            <v>3196</v>
          </cell>
          <cell r="B163" t="str">
            <v xml:space="preserve">CONTRATO RC. No. 703-2011 CELEBRADO ENTRE LA FIDUCIARIA BOGOTA S.A Y LA UNIVERSIDAD DEL CAUCA, PARA EL DESARROLLO DEL PROYECTO DENOMINADO: "OPTIMIZACION DEL ESQUEMA DE NEGOCIOS DE LA EMPRESA DE ACUEDUCTO Y ALCANTARILLADO DE POPAYAN SA-ESP, MEDIANTE EL DESARROLLO DE UN MODELO DE GESTION INTEGRAL DEL RECURSO HIDRICO PARA LA COMPETITIVIDAD CON CORRESPONSABILIDAD SOCIAL" </v>
          </cell>
          <cell r="C163" t="str">
            <v>Apolinar Figueroa Casas</v>
          </cell>
          <cell r="D163">
            <v>10535397</v>
          </cell>
          <cell r="E163" t="str">
            <v>apolinar@unicauca.edu.co</v>
          </cell>
          <cell r="F163" t="str">
            <v>En Ejecución</v>
          </cell>
          <cell r="G163">
            <v>40921</v>
          </cell>
          <cell r="H163">
            <v>42473</v>
          </cell>
          <cell r="I163" t="str">
            <v>Estudios Ambientales</v>
          </cell>
          <cell r="J163" t="str">
            <v>Facultad de Ciencias Naturales, Exactas y de la Educación</v>
          </cell>
        </row>
        <row r="164">
          <cell r="A164">
            <v>3227</v>
          </cell>
          <cell r="B164" t="str">
            <v>CONVENIO ESPECIAL DE COOPERACIÓN No. 089 DE NOVIEMBRE 18 DE 2010 SUSCRITO ENTRE LA FIDUCIARIA BOGOTÁ Y LA UNIVERSIDAD DEL CAUCA - UNICAUCA. CONVOCATORIA JOVENES INVESTIGADORES COLCIENCIAS AÑO 2010- CARLOS ANDRES OVIEDO OSPINA</v>
          </cell>
          <cell r="C164" t="str">
            <v>Hugo Portela Guarin</v>
          </cell>
          <cell r="D164">
            <v>16347249</v>
          </cell>
          <cell r="E164" t="str">
            <v>hportela@unicauca.edu.co</v>
          </cell>
          <cell r="F164" t="str">
            <v>Terminado</v>
          </cell>
          <cell r="G164">
            <v>40605</v>
          </cell>
          <cell r="H164">
            <v>40971</v>
          </cell>
          <cell r="I164" t="str">
            <v>Antropos</v>
          </cell>
          <cell r="J164" t="str">
            <v>Facultad de Ciencias Humanas y Sociales</v>
          </cell>
        </row>
        <row r="165">
          <cell r="A165">
            <v>3229</v>
          </cell>
          <cell r="B165" t="str">
            <v>CONVENIO ESPECIAL DE COOPERACIÓN No. 089 DE NOVIEMBRE 18 DE 2010 SUSCRITO ENTRE LA FIDUCIARIA BOGOTÁ Y LA UNIVERSIDAD DEL CAUCA - UNICAUCA. CONVOCATORIA JOVENES INVESTIGADORES COLCIENCIAS AÑO 2010-  JANETH ALEXANDRA CABRERA BRAVO</v>
          </cell>
          <cell r="C165" t="str">
            <v>Jairo Tocancipá Falla</v>
          </cell>
          <cell r="D165">
            <v>12120023</v>
          </cell>
          <cell r="E165" t="str">
            <v>jtocancipa@unicauca.edu.co</v>
          </cell>
          <cell r="F165" t="str">
            <v>Terminado</v>
          </cell>
          <cell r="G165">
            <v>40603</v>
          </cell>
          <cell r="H165">
            <v>40969</v>
          </cell>
          <cell r="I165" t="str">
            <v>Estudios Sociales Comparativos Andes, Amazonia, Costa Pacífica</v>
          </cell>
          <cell r="J165" t="str">
            <v>Facultad de Ciencias Humanas y Sociales</v>
          </cell>
        </row>
        <row r="166">
          <cell r="A166">
            <v>3238</v>
          </cell>
          <cell r="B166" t="str">
            <v>CONVENIO ESPECIAL DE COOPERACIÓN No. 089 DE NOVIEMBRE 18 DE 2010 SUSCRITO ENTRE LA FIDUCIARIA BOGOTÁ Y LA UNIVERSIDAD DEL CAUCA - UNICAUCA. CONVOCATORIA JOVENES INVESTIGADORES COLCIENCIAS AÑO 2010- ISABEL CRISTINA TEJADA ESPINOSA</v>
          </cell>
          <cell r="C166" t="str">
            <v>Hugo Portela Guarin</v>
          </cell>
          <cell r="D166">
            <v>16347249</v>
          </cell>
          <cell r="E166" t="str">
            <v>hportela@unicauca.edu.co</v>
          </cell>
          <cell r="F166" t="str">
            <v>Terminado</v>
          </cell>
          <cell r="G166">
            <v>40606</v>
          </cell>
          <cell r="H166">
            <v>40972</v>
          </cell>
          <cell r="I166" t="str">
            <v>Antropos</v>
          </cell>
          <cell r="J166" t="str">
            <v>Facultad de Ciencias Humanas y Sociales</v>
          </cell>
        </row>
        <row r="167">
          <cell r="A167">
            <v>3241</v>
          </cell>
          <cell r="B167" t="str">
            <v>CONVENIO ESPECIAL DE COOPERACIÓN No. 089 DE NOVIEMBRE 18 DE 2010 SUSCRITO ENTRE LA FIDUCIARIA BOGOTÁ Y LA UNIVERSIDAD DEL CAUCA - UNICAUCA. CONVOCATORIA JOVENES INVESTIGADORES COLCIENCIAS AÑO 2010- NILTON FERNANDO OBANDO ORDOÑEZ</v>
          </cell>
          <cell r="C167" t="str">
            <v>Juan Carlos Corrales Muñoz</v>
          </cell>
          <cell r="D167">
            <v>76320096</v>
          </cell>
          <cell r="E167" t="str">
            <v>jcorral@unicauca.edu.co</v>
          </cell>
          <cell r="F167" t="str">
            <v>En Ejecución</v>
          </cell>
          <cell r="G167">
            <v>40619</v>
          </cell>
          <cell r="H167">
            <v>40985</v>
          </cell>
          <cell r="I167" t="str">
            <v>Ingeniería Telemática</v>
          </cell>
          <cell r="J167" t="str">
            <v>Facultad de Ingeniería Electrónica y Telecomunicaciones</v>
          </cell>
        </row>
        <row r="168">
          <cell r="A168">
            <v>3242</v>
          </cell>
          <cell r="B168" t="str">
            <v>CONVENIO ESPECIAL DE COOPERACIÓN No. 089 DE NOVIEMBRE 18 DE 2010 SUSCRITO ENTRE LA FIDUCIARIA BOGOTÁ Y LA UNIVERSIDAD DEL CAUCA - UNICAUCA. CONVOCATORIA JOVENES INVESTIGADORES COLCIENCIAS AÑO 2010-  EDGAR DE LA CRUZ ESPARZA ORDOÑEZ</v>
          </cell>
          <cell r="C168" t="str">
            <v>Juan Carlos Corrales Muñoz</v>
          </cell>
          <cell r="D168">
            <v>76320096</v>
          </cell>
          <cell r="E168" t="str">
            <v>jcorral@unicauca.edu.co</v>
          </cell>
          <cell r="F168" t="str">
            <v>Terminado</v>
          </cell>
          <cell r="G168">
            <v>40672</v>
          </cell>
          <cell r="H168">
            <v>41038</v>
          </cell>
          <cell r="I168" t="str">
            <v>Ingeniería Telemática</v>
          </cell>
          <cell r="J168" t="str">
            <v>Facultad de Ingeniería Electrónica y Telecomunicaciones</v>
          </cell>
        </row>
        <row r="169">
          <cell r="A169">
            <v>3246</v>
          </cell>
          <cell r="B169" t="str">
            <v>CONVENIO ESPECIAL DE COOPERACIÓN No. 089 DE NOVIEMBRE 18 DE 2010 SUSCRITO ENTRE LA FIDUCIARIA BOGOTÁ Y LA UNIVERSIDAD DEL CAUCA - UNICAUCA. CONVOCATORIA JOVENES INVESTIGADORES COLCIENCIAS AÑO 2010- ANDRES FERNANDO SOLANO ALEGRIA</v>
          </cell>
          <cell r="C169" t="str">
            <v>Cesar Alberto Collazos Ordoñez</v>
          </cell>
          <cell r="D169">
            <v>76309486</v>
          </cell>
          <cell r="E169" t="str">
            <v>ccollazo@unicauca.edu.co</v>
          </cell>
          <cell r="F169" t="str">
            <v>Terminado</v>
          </cell>
          <cell r="G169">
            <v>40638</v>
          </cell>
          <cell r="H169">
            <v>41004</v>
          </cell>
          <cell r="I169" t="str">
            <v>Investigación y desarrollo en ingeniería de software - IDIS</v>
          </cell>
          <cell r="J169" t="str">
            <v>Facultad de Ingeniería Electrónica y Telecomunicaciones</v>
          </cell>
        </row>
        <row r="170">
          <cell r="A170">
            <v>3247</v>
          </cell>
          <cell r="B170" t="str">
            <v>CONVENIO ESPECIAL DE COOPERACIÓN No. 089 DE NOVIEMBRE 18 DE 2010 SUSCRITO ENTRE LA FIDUCIARIA BOGOTÁ Y LA UNIVERSIDAD DEL CAUCA - UNICAUCA. CONVOCATORIA JOVENES INVESTIGADORES COLCIENCIAS AÑO 2010-  YURI JOHANA CASTILLO MOLINA</v>
          </cell>
          <cell r="C170" t="str">
            <v>Adolfo León Plazas Tenorio</v>
          </cell>
          <cell r="D170">
            <v>16260836</v>
          </cell>
          <cell r="E170" t="str">
            <v>aplazas@unicauca.edu.co</v>
          </cell>
          <cell r="F170" t="str">
            <v>Terminado</v>
          </cell>
          <cell r="G170">
            <v>40604</v>
          </cell>
          <cell r="H170">
            <v>40970</v>
          </cell>
          <cell r="I170" t="str">
            <v>Modelos Regionales De Competitividad</v>
          </cell>
          <cell r="J170" t="str">
            <v>Interinstitucional</v>
          </cell>
        </row>
        <row r="171">
          <cell r="A171">
            <v>3248</v>
          </cell>
          <cell r="B171" t="str">
            <v>CONVENIO ESPECIAL DE COOPERACIÓN No. 089 DE NOVIEMBRE 18 DE 2010 SUSCRITO ENTRE LA FIDUCIARIA BOGOTÁ Y LA UNIVERSIDAD DEL CAUCA - UNICAUCA. CONVOCATORIA JOVENES INVESTIGADORES COLCIENCIAS AÑO 2010- JUAN PABLO HOYOS SANCHEZ</v>
          </cell>
          <cell r="C171" t="str">
            <v>Pablo Emilio Jojoa Gomez</v>
          </cell>
          <cell r="D171">
            <v>12985932</v>
          </cell>
          <cell r="E171" t="str">
            <v>pjojoa@unicauca.edu.co</v>
          </cell>
          <cell r="F171" t="str">
            <v>Terminado</v>
          </cell>
          <cell r="G171">
            <v>40639</v>
          </cell>
          <cell r="H171">
            <v>41005</v>
          </cell>
          <cell r="I171" t="str">
            <v>Grupo I+D Nuevas Tecnologías en Telecomunicaciones - GNTT</v>
          </cell>
          <cell r="J171" t="str">
            <v>Facultad de Ingeniería Electrónica y Telecomunicaciones</v>
          </cell>
        </row>
        <row r="172">
          <cell r="A172">
            <v>3264</v>
          </cell>
          <cell r="B172" t="str">
            <v xml:space="preserve">CIBELES: CONSULTA DE INFORMACION BASADA EN LOCALIZACION ESPACIAL </v>
          </cell>
          <cell r="C172" t="str">
            <v>Juan Carlos Corrales Muñoz</v>
          </cell>
          <cell r="D172">
            <v>76320096</v>
          </cell>
          <cell r="E172" t="str">
            <v>jcorral@unicauca.edu.co</v>
          </cell>
          <cell r="F172" t="str">
            <v>Terminado</v>
          </cell>
          <cell r="G172">
            <v>40357</v>
          </cell>
          <cell r="H172">
            <v>40603</v>
          </cell>
          <cell r="I172" t="str">
            <v>Ingeniería Telemática</v>
          </cell>
          <cell r="J172" t="str">
            <v>Facultad de Ingeniería Electrónica y Telecomunicaciones</v>
          </cell>
        </row>
        <row r="173">
          <cell r="A173">
            <v>3276</v>
          </cell>
          <cell r="B173" t="str">
            <v xml:space="preserve">MELCOCHAS DE ALMAGUER: FLORES DE PANELAS; VIDEO, CASTILLA Y BANCO DE FOTOGRAFIAS. </v>
          </cell>
          <cell r="C173" t="str">
            <v>Carlos Humberto  Illera Montoya</v>
          </cell>
          <cell r="D173">
            <v>6264669</v>
          </cell>
          <cell r="E173" t="str">
            <v>carloshillera@gmail.com</v>
          </cell>
          <cell r="F173" t="str">
            <v>Terminado</v>
          </cell>
          <cell r="G173">
            <v>40375</v>
          </cell>
          <cell r="H173">
            <v>40437</v>
          </cell>
          <cell r="I173" t="str">
            <v>PATRIMONIO GASTRONÓMICO DEL DEPARTAMENTO DEL CAUCA</v>
          </cell>
          <cell r="J173" t="str">
            <v>Facultad de Ciencias Humanas y Sociales</v>
          </cell>
        </row>
        <row r="174">
          <cell r="A174">
            <v>3283</v>
          </cell>
          <cell r="B174" t="str">
            <v xml:space="preserve">ARQUITECTURA ABIERTA PARA UNA PROTESIS  DE MANO ROBOTICA. </v>
          </cell>
          <cell r="C174" t="str">
            <v>Carlos Alberto Gaviria López</v>
          </cell>
          <cell r="D174">
            <v>76310264</v>
          </cell>
          <cell r="E174" t="str">
            <v>cgaviria@unicauca.edu.co</v>
          </cell>
          <cell r="F174" t="str">
            <v>Terminado</v>
          </cell>
          <cell r="G174">
            <v>40414</v>
          </cell>
          <cell r="H174">
            <v>40779</v>
          </cell>
          <cell r="I174" t="str">
            <v>Automática Industrial</v>
          </cell>
          <cell r="J174" t="str">
            <v>Facultad de Ingeniería Electrónica y Telecomunicaciones</v>
          </cell>
        </row>
        <row r="175">
          <cell r="A175">
            <v>3286</v>
          </cell>
          <cell r="B175" t="str">
            <v>Contrato RC No 567-2011 celebrado entre la Fiduciaría Bogotá y la Universidad del Cauca para el desarrollo del proyecto "pHealth Infrastructure for the Medical Care Service Unit at University of Cauca".</v>
          </cell>
          <cell r="C175" t="str">
            <v>Carolina González Serrano</v>
          </cell>
          <cell r="D175">
            <v>37512055</v>
          </cell>
          <cell r="E175" t="str">
            <v>cgonzals@unicauca.edu.co</v>
          </cell>
          <cell r="F175" t="str">
            <v>Terminado</v>
          </cell>
          <cell r="G175">
            <v>40724</v>
          </cell>
          <cell r="H175">
            <v>41455</v>
          </cell>
          <cell r="I175" t="str">
            <v>Ingeniería Telemática</v>
          </cell>
          <cell r="J175" t="str">
            <v>Facultad de Ingeniería Electrónica y Telecomunicaciones</v>
          </cell>
        </row>
        <row r="176">
          <cell r="A176">
            <v>3287</v>
          </cell>
          <cell r="B176" t="str">
            <v>DESARROLLO DE UN SIMULADOR HAPTICO PARA APLICACIONES EN CIRUGIA. FASE II</v>
          </cell>
          <cell r="C176" t="str">
            <v>Oscar Andrés Albán</v>
          </cell>
          <cell r="D176">
            <v>10548134</v>
          </cell>
          <cell r="E176" t="str">
            <v>avivas@unicauca.edu.co</v>
          </cell>
          <cell r="F176" t="str">
            <v>Terminado</v>
          </cell>
          <cell r="G176">
            <v>40428</v>
          </cell>
          <cell r="H176">
            <v>40793</v>
          </cell>
          <cell r="I176" t="str">
            <v>Automática Industrial</v>
          </cell>
          <cell r="J176" t="str">
            <v>Facultad de Ingeniería Electrónica y Telecomunicaciones</v>
          </cell>
        </row>
        <row r="177">
          <cell r="A177">
            <v>3289</v>
          </cell>
          <cell r="B177" t="str">
            <v>HEREDAD DE OFICIOS, COSMOVISION E IMAGINARIOS EN EL CONTEXTO DE CAJETE: CABEZA DE CORREGIMIENTO Y VEREDAS: SANTA ANA Y LA MULATA. MUNICIPIO DE POPAYAN CAUCA</v>
          </cell>
          <cell r="C177" t="str">
            <v xml:space="preserve">Nancy Cristina  Constain Cerón </v>
          </cell>
          <cell r="D177">
            <v>34536734</v>
          </cell>
          <cell r="E177" t="str">
            <v>sghum@unicauca.edu.co</v>
          </cell>
          <cell r="F177" t="str">
            <v>Terminado</v>
          </cell>
          <cell r="G177">
            <v>40420</v>
          </cell>
          <cell r="H177">
            <v>40785</v>
          </cell>
          <cell r="I177" t="str">
            <v>Antropacifico</v>
          </cell>
          <cell r="J177" t="str">
            <v>Facultad de Ciencias Humanas y Sociales</v>
          </cell>
        </row>
        <row r="178">
          <cell r="A178">
            <v>3293</v>
          </cell>
          <cell r="B178" t="str">
            <v>CONVENIO No.  2.3-32.7-135/2011, SUSCRITO ENTRE LA UNIVERSIDAD CATOLICA DE CHILE Y LA UNIVERSIDAD DEL CAUCA PARA EL DESARROLLO DEL PROYECTO "QUALITY HEALTH INFORMATION RETRIEVAL: IMPROVING SEMANTIC RECOMMENDER SYSTEMS WITH FRIENDSOURCING"</v>
          </cell>
          <cell r="C178" t="str">
            <v>Diego Mauricio Lopez Gutierrez</v>
          </cell>
          <cell r="D178">
            <v>76325018</v>
          </cell>
          <cell r="E178" t="str">
            <v>dmlopez@unicauca.edu.co</v>
          </cell>
          <cell r="F178" t="str">
            <v>Terminado</v>
          </cell>
          <cell r="G178">
            <v>40629</v>
          </cell>
          <cell r="H178">
            <v>41127</v>
          </cell>
          <cell r="I178" t="str">
            <v>Ingeniería Telemática</v>
          </cell>
          <cell r="J178" t="str">
            <v>Facultad de Ingeniería Electrónica y Telecomunicaciones</v>
          </cell>
        </row>
        <row r="179">
          <cell r="A179">
            <v>3302</v>
          </cell>
          <cell r="B179" t="str">
            <v>CONVENIO ESPECIAL DE COOPERACION No. 686-2011 SUSCRITO ENTRE FIDUBOGOTA Y LA UNIVERSIDAD DEL CAUCA. CENTRO DE INVESTIGACION E INNOVACION DEL AGUA. CONVENIO COLCIENCIAS- UNIVERSIDAD DEL CAUCA.</v>
          </cell>
          <cell r="C179" t="str">
            <v>Apolinar Figueroa Casas</v>
          </cell>
          <cell r="D179">
            <v>10535397</v>
          </cell>
          <cell r="E179" t="str">
            <v>apolinar@unicauca.edu.co</v>
          </cell>
          <cell r="F179" t="str">
            <v>Terminado</v>
          </cell>
          <cell r="G179">
            <v>40939</v>
          </cell>
          <cell r="H179">
            <v>41517</v>
          </cell>
          <cell r="I179" t="str">
            <v>Ingeniería Telemática</v>
          </cell>
          <cell r="J179" t="str">
            <v>Facultad de Ingeniería Electrónica y Telecomunicaciones</v>
          </cell>
        </row>
        <row r="180">
          <cell r="A180">
            <v>3303</v>
          </cell>
          <cell r="B180" t="str">
            <v xml:space="preserve">E L DISCURSO ANTISUBVERSIVO DEL GENERAL FERNANDO LANDAZABAL REYES. </v>
          </cell>
          <cell r="C180" t="str">
            <v xml:space="preserve">Edgar de jesús  Velasquez Rivera </v>
          </cell>
          <cell r="D180">
            <v>17633388</v>
          </cell>
          <cell r="E180" t="str">
            <v>velasquezrivera@gmail.com</v>
          </cell>
          <cell r="F180" t="str">
            <v>Terminado</v>
          </cell>
          <cell r="G180">
            <v>40484</v>
          </cell>
          <cell r="H180">
            <v>41123</v>
          </cell>
          <cell r="I180" t="str">
            <v>HERMENÉUTICAS DE LA HISTORIA</v>
          </cell>
          <cell r="J180" t="str">
            <v>Facultad de Ciencias Humanas y Sociales</v>
          </cell>
        </row>
        <row r="181">
          <cell r="A181">
            <v>3306</v>
          </cell>
          <cell r="B181" t="str">
            <v>CONVENIO ESPECIFICO No. 015-2011 (A) CELEBRADO ENTRE LA FUNDACIÓN PROMIGAS Y  LA UNIVERSIDAD DEL CAUCA, PARA EL DESARROLLO DEL PROYECTO "EVALUACION DE IMPACTO DEL PROYECTO ETNOEDUCATIVO  EN EL MUNICIPIO DE MANAURE DE LA GUAJIRA COLOMBIANA.</v>
          </cell>
          <cell r="C181" t="str">
            <v>Tulio Enrique Rojas Curieux</v>
          </cell>
          <cell r="D181">
            <v>19250404</v>
          </cell>
          <cell r="E181" t="str">
            <v>trojas@unicauca.edu.co</v>
          </cell>
          <cell r="F181" t="str">
            <v>Terminado</v>
          </cell>
          <cell r="G181">
            <v>40952</v>
          </cell>
          <cell r="H181">
            <v>41103</v>
          </cell>
          <cell r="I181" t="str">
            <v>Estudios Linguísticos Pedagógicos y Socio Culturales del Suroccidente Colombiano</v>
          </cell>
          <cell r="J181" t="str">
            <v>Facultad de Ciencias Humanas y Sociales</v>
          </cell>
        </row>
        <row r="182">
          <cell r="A182">
            <v>3308</v>
          </cell>
          <cell r="B182" t="str">
            <v>CONVENIO ESPECIAL DE COOPERACIÓN No 435-2011, SUSCRITO ENTRE LA FIDUCIARIA BOGOTÁ Y EL CENTRO REGIONAL DE PRODUCTIVIDAD E  INNOVACIÓN DEL CAUCA- CREPIC, PARA EL DESARROLLO DEL PROYECTO "I RUEDA DE NEGOCIOS EN CAUCA Y NARIÑO: ALIANZA UNIVERSIDAD-EMPRESA-ESTADO-CAUCA, NARIÑO". CONVENIO ESPECIAL DE COOPERACION No. 435 -2011. ADMINISTRA CREPIC.</v>
          </cell>
          <cell r="C182" t="str">
            <v>Adolfo León Plazas Tenorio</v>
          </cell>
          <cell r="D182">
            <v>16260836</v>
          </cell>
          <cell r="E182" t="str">
            <v>aplazas@unicauca.edu.co</v>
          </cell>
          <cell r="F182" t="str">
            <v>Terminado</v>
          </cell>
          <cell r="G182">
            <v>40710</v>
          </cell>
          <cell r="H182">
            <v>40955</v>
          </cell>
          <cell r="I182" t="str">
            <v>Modelos Regionales De Competitividad</v>
          </cell>
          <cell r="J182" t="str">
            <v>Interinstitucional</v>
          </cell>
        </row>
        <row r="183">
          <cell r="A183">
            <v>3309</v>
          </cell>
          <cell r="B183" t="str">
            <v>CONVENIO DE COOPERACION INTERINSTITUCIONAL No. 10912010 CELEBRADO ENTRE LA GOBERNACION DEL CAUCA Y LA UNIVERSIDAD DEL CAUCA PARA EL DESARROLLO DEL PROYECTO "SISTEMA DE TRAZABILIDAD TURISTICA PARA EL DEPARTAMENTO DEL CAUCA A MODO DE PRUEBA PILOTO"</v>
          </cell>
          <cell r="C183" t="str">
            <v>Gustavo Adolfo Ramirez Gonzalez</v>
          </cell>
          <cell r="D183">
            <v>76329206</v>
          </cell>
          <cell r="E183" t="str">
            <v>gramirez@unicauca.edu.co</v>
          </cell>
          <cell r="F183" t="str">
            <v>Terminado</v>
          </cell>
          <cell r="G183">
            <v>40591</v>
          </cell>
          <cell r="H183">
            <v>40833</v>
          </cell>
          <cell r="I183" t="str">
            <v>Ingeniería Telemática</v>
          </cell>
          <cell r="J183" t="str">
            <v>Facultad de Ingeniería Electrónica y Telecomunicaciones</v>
          </cell>
        </row>
        <row r="184">
          <cell r="A184">
            <v>3312</v>
          </cell>
          <cell r="B184" t="str">
            <v>CONVENIO ESPECIAL DE COOPERACION No. 017 SUSCRITO ENTRE COLCIENCIAS, L AUNIVERSIDAD DEL CAUCA, Y LA FIDUCIARIA BOGOTA . PROGRAMA ONDAS- CAUCA.</v>
          </cell>
          <cell r="C184" t="str">
            <v>Freddy Hernan Pisso Rengifo</v>
          </cell>
          <cell r="D184">
            <v>10524236</v>
          </cell>
          <cell r="E184" t="str">
            <v>ipedu@unicauca.edu.co</v>
          </cell>
          <cell r="F184" t="str">
            <v>Terminado</v>
          </cell>
          <cell r="G184">
            <v>40443</v>
          </cell>
          <cell r="H184">
            <v>41082</v>
          </cell>
          <cell r="I184" t="str">
            <v>Investigadores Independientes</v>
          </cell>
          <cell r="J184" t="str">
            <v>Otro</v>
          </cell>
        </row>
        <row r="185">
          <cell r="A185">
            <v>3314</v>
          </cell>
          <cell r="B185" t="str">
            <v>CONSTRUCCIÓN DE UN SISTEMA DE INDICADORES PARA LA MEDICIÓN DE LAS CAPACIDADES DE INVESTIGACIÓN DE LA UNIVERSIDAD DEL CAUCA DESDE LA PERSPECTIVA DE LA GESTIÓN DEL CONOCIMIENTO-FASE II</v>
          </cell>
          <cell r="C185" t="str">
            <v>Adolfo León Plazas Tenorio</v>
          </cell>
          <cell r="D185">
            <v>16260836</v>
          </cell>
          <cell r="E185" t="str">
            <v>aplazas@unicauca.edu.co</v>
          </cell>
          <cell r="F185" t="str">
            <v>Terminado</v>
          </cell>
          <cell r="G185">
            <v>40554</v>
          </cell>
          <cell r="H185">
            <v>40908</v>
          </cell>
          <cell r="I185" t="str">
            <v>Modelos Regionales De Competitividad</v>
          </cell>
          <cell r="J185" t="str">
            <v>Interinstitucional</v>
          </cell>
        </row>
        <row r="186">
          <cell r="A186">
            <v>3318</v>
          </cell>
          <cell r="B186" t="str">
            <v>EL INFLUJO DE LOS FACTORES EXTERNOS DE LA COMPETITIVIDAD Y LA CARACTERIZACION ESTRATEGICA DEL SECTOR DE ARTES GRAFICAS EN EL DEPARTAMENTO DEL CAUCA</v>
          </cell>
          <cell r="C186" t="str">
            <v xml:space="preserve">Jose Reinel  Bermeo Muñoz </v>
          </cell>
          <cell r="D186">
            <v>12108982</v>
          </cell>
          <cell r="E186" t="str">
            <v>jbermeo@unicauca.edu.co</v>
          </cell>
          <cell r="F186" t="str">
            <v>Terminado</v>
          </cell>
          <cell r="G186">
            <v>40568</v>
          </cell>
          <cell r="H186">
            <v>40933</v>
          </cell>
          <cell r="I186" t="str">
            <v>Contabilidad, Sociedad y Desarrollo</v>
          </cell>
          <cell r="J186" t="str">
            <v>Facultad de Ciencias Contables Económicas y Administrativas</v>
          </cell>
        </row>
        <row r="187">
          <cell r="A187">
            <v>3319</v>
          </cell>
          <cell r="B187" t="str">
            <v>LA COSMOVISIÓN NASA EN TORNO A LA NATURALEZA A TRAVÉS DE LAS CARTILLAS PRODUCIDAS PARA CONTEXTOS ESCOLARES POR EL MOVIMIENTO INDÍGENA EN EL DEPARTAMENTO DE CAUCA: PROGRAMA DE EDUCACIÓN BILINGÜE DEL CRIC PEBI-CRIC Y ASOCIACIÓN DE CABILDOS DEL NORTE DEL CAUCA.</v>
          </cell>
          <cell r="C187" t="str">
            <v>Martha del Pilar  Mendoza Vargas</v>
          </cell>
          <cell r="D187">
            <v>51599545</v>
          </cell>
          <cell r="E187" t="str">
            <v>madelpilarmendoza@hotmail.com</v>
          </cell>
          <cell r="F187" t="str">
            <v>En Ejecución</v>
          </cell>
          <cell r="G187">
            <v>41502</v>
          </cell>
          <cell r="H187">
            <v>43099</v>
          </cell>
          <cell r="I187" t="str">
            <v>Estudios Interculturales</v>
          </cell>
          <cell r="J187" t="str">
            <v>Facultad de Ciencias Humanas y Sociales</v>
          </cell>
        </row>
        <row r="188">
          <cell r="A188">
            <v>3320</v>
          </cell>
          <cell r="B188" t="str">
            <v>APROXIMACION ANTROPOLOGICA A LAS PRACTICAS Y REPRESENTACIONES DE LA CONSERVACION ASOCIADAS A LAS NOTICIAS DE RIESGO Y CONFLICTO EN EL CONTEXTO DE CAMBIO AMBIENTAL</v>
          </cell>
          <cell r="C188" t="str">
            <v>Guillermo Andres Ospina Rodriguez</v>
          </cell>
          <cell r="D188">
            <v>94324003</v>
          </cell>
          <cell r="E188" t="str">
            <v>gospina@unicauca.edu.co</v>
          </cell>
          <cell r="F188" t="str">
            <v>Terminado</v>
          </cell>
          <cell r="G188">
            <v>40589</v>
          </cell>
          <cell r="H188">
            <v>40954</v>
          </cell>
          <cell r="I188" t="str">
            <v>Estudios Sociales Comparativos Andes, Amazonia, Costa Pacífica</v>
          </cell>
          <cell r="J188" t="str">
            <v>Facultad de Ciencias Humanas y Sociales</v>
          </cell>
        </row>
        <row r="189">
          <cell r="A189">
            <v>3321</v>
          </cell>
          <cell r="B189" t="str">
            <v xml:space="preserve">ACUERDO ESPECIFICO No. 003 DE 2011 CELEBRADO ENTRE INGEOMINAS Y LA UNIVERSIDAD DEL CAUCA. </v>
          </cell>
          <cell r="C189" t="str">
            <v>Maria Patricia Torres Hernandez</v>
          </cell>
          <cell r="D189">
            <v>43019039</v>
          </cell>
          <cell r="E189" t="str">
            <v>mptorres@unicauca.edu.co</v>
          </cell>
          <cell r="F189" t="str">
            <v>Terminado</v>
          </cell>
          <cell r="G189">
            <v>40582</v>
          </cell>
          <cell r="H189">
            <v>40939</v>
          </cell>
          <cell r="I189" t="str">
            <v>Investigadores Independientes</v>
          </cell>
          <cell r="J189" t="str">
            <v>Otro</v>
          </cell>
        </row>
        <row r="190">
          <cell r="A190">
            <v>3324</v>
          </cell>
          <cell r="B190" t="str">
            <v>LAS TRANSFERENCIA ECONOMICAS RECIBIDAS POR LOS ESTUDIANTES DE LA UNIVERSIDAD DEL CAUCA Y SU IMPACTO EN  LA ECONOMIA DE POPAYAN.</v>
          </cell>
          <cell r="C190" t="str">
            <v>Juan Manuel Paz Otero</v>
          </cell>
          <cell r="D190">
            <v>17159017</v>
          </cell>
          <cell r="E190" t="str">
            <v>jpaz@unicauca.edu.co</v>
          </cell>
          <cell r="F190" t="str">
            <v>Terminado</v>
          </cell>
          <cell r="G190">
            <v>40596</v>
          </cell>
          <cell r="H190">
            <v>40861</v>
          </cell>
          <cell r="I190" t="str">
            <v>Investigaciones Contables, Económicas Y Administrativas - GICEA</v>
          </cell>
          <cell r="J190" t="str">
            <v>Facultad de Ciencias Contables Económicas y Administrativas</v>
          </cell>
        </row>
        <row r="191">
          <cell r="A191">
            <v>3325</v>
          </cell>
          <cell r="B191" t="str">
            <v>CONTRATO RC. No. 568- 2011 CELEBRADO ENTRE LA FIDUCIARIA BOGOTÁ -FIDUBOGOTÁ Y LA UNIVERSIDAD DEL CAUCA. PROYECTO ID 3325 "DESARROLLO DE HERRAMIENTAS INFORMATICAS PARA LA REVITALIZACION DE LAS LENGUAS EN PELIGRO DEL SUROCCIDENTE COLOMBIANO"</v>
          </cell>
          <cell r="C191" t="str">
            <v>Tulio Enrique Rojas Curieux</v>
          </cell>
          <cell r="D191">
            <v>19250404</v>
          </cell>
          <cell r="E191" t="str">
            <v>trojas@unicauca.edu.co</v>
          </cell>
          <cell r="F191" t="str">
            <v>En Ejecución</v>
          </cell>
          <cell r="G191">
            <v>40758</v>
          </cell>
          <cell r="H191">
            <v>41854</v>
          </cell>
          <cell r="I191" t="str">
            <v>Estudios Linguísticos Pedagógicos y Socio Culturales del Suroccidente Colombiano</v>
          </cell>
          <cell r="J191" t="str">
            <v>Facultad de Ciencias Humanas y Sociales</v>
          </cell>
        </row>
        <row r="192">
          <cell r="A192">
            <v>3326</v>
          </cell>
          <cell r="B192" t="str">
            <v xml:space="preserve">CONCEPCIONES TERRITORIALES Y DERECHOS ETNICOS EN AMERICA LATINA </v>
          </cell>
          <cell r="C192" t="str">
            <v xml:space="preserve">Jose Herinaldy Gomez Valencia </v>
          </cell>
          <cell r="D192">
            <v>10531470</v>
          </cell>
          <cell r="E192" t="str">
            <v>erinaldy@gmail.com</v>
          </cell>
          <cell r="F192" t="str">
            <v>Terminado</v>
          </cell>
          <cell r="G192">
            <v>40596</v>
          </cell>
          <cell r="H192">
            <v>41267</v>
          </cell>
          <cell r="I192" t="str">
            <v>Antropología Jurídica, Historia Y Etnología</v>
          </cell>
          <cell r="J192" t="str">
            <v>Facultad de Ciencias Humanas y Sociales</v>
          </cell>
        </row>
        <row r="193">
          <cell r="A193">
            <v>3328</v>
          </cell>
          <cell r="B193" t="str">
            <v>MT2TDi: MODELO DE TRÁFICO PARA LA TELEVISIÓN DIGITAL TERRESTRE INTERACTIVA. FASE III</v>
          </cell>
          <cell r="C193" t="str">
            <v>Jose Luis Arciniegas Herrera</v>
          </cell>
          <cell r="D193">
            <v>76319265</v>
          </cell>
          <cell r="E193" t="str">
            <v>jlarci@unicauca.edu.co</v>
          </cell>
          <cell r="F193" t="str">
            <v>Terminado</v>
          </cell>
          <cell r="G193">
            <v>40631</v>
          </cell>
          <cell r="H193">
            <v>41028</v>
          </cell>
          <cell r="I193" t="str">
            <v>Ingeniería Telemática</v>
          </cell>
          <cell r="J193" t="str">
            <v>Facultad de Ingeniería Electrónica y Telecomunicaciones</v>
          </cell>
        </row>
        <row r="194">
          <cell r="A194">
            <v>3338</v>
          </cell>
          <cell r="B194" t="str">
            <v>MODELO DE MINERÍA DE DATOS PARA APOYAR EL USO DE UN PROCESO DE GESTIÓN DE RIESGOS EN PROYECTOS SOFTWARE</v>
          </cell>
          <cell r="C194" t="str">
            <v>Luz Marina Sierra Martinez</v>
          </cell>
          <cell r="D194">
            <v>37511141</v>
          </cell>
          <cell r="E194" t="str">
            <v>lsierra@unicauca.edu.co</v>
          </cell>
          <cell r="F194" t="str">
            <v>Terminado</v>
          </cell>
          <cell r="G194">
            <v>40340</v>
          </cell>
          <cell r="H194">
            <v>40674</v>
          </cell>
          <cell r="I194" t="str">
            <v>Grupo I+D en Tecnologías de la Información - GTI</v>
          </cell>
          <cell r="J194" t="str">
            <v>Facultad de Ingeniería Electrónica y Telecomunicaciones</v>
          </cell>
        </row>
        <row r="195">
          <cell r="A195">
            <v>3344</v>
          </cell>
          <cell r="B195" t="str">
            <v>PROTOTIPO DE SISTEMAS DE RECUPERACION  DE IMAGENES MICROSCOPICAS BASADA EN CONTENIDO VISUAL PARA EL ASESORAMIENTO DEL DIAGNOSTICO DE CONDILOMA PLANO VIRAL.</v>
          </cell>
          <cell r="C195" t="str">
            <v xml:space="preserve">Sandra Milena  Roa Martinez </v>
          </cell>
          <cell r="D195">
            <v>63516527</v>
          </cell>
          <cell r="E195" t="str">
            <v>smroa@unicauca.edu.co</v>
          </cell>
          <cell r="F195" t="str">
            <v>Terminado</v>
          </cell>
          <cell r="G195">
            <v>40515</v>
          </cell>
          <cell r="H195">
            <v>40816</v>
          </cell>
          <cell r="I195" t="str">
            <v>Grupo I+D Nuevas Tecnologías en Telecomunicaciones - GNTT</v>
          </cell>
          <cell r="J195" t="str">
            <v>Facultad de Ingeniería Electrónica y Telecomunicaciones</v>
          </cell>
        </row>
        <row r="196">
          <cell r="A196">
            <v>3345</v>
          </cell>
          <cell r="B196" t="str">
            <v>CONVENIO DE COOPERACIÓN INTERINSTITUCIONAL ENTRE LA UNIVERSIDAD DEL CAUCA Y EL MUNICIPIO DE CALDONO No 2.3-32.6-44-2011. REALIZACION DEL EVENTO FORO POLITICAS PARA L ANIÑEZ INDIGENA NASA</v>
          </cell>
          <cell r="C196" t="str">
            <v>Mabel Farfán Martínez</v>
          </cell>
          <cell r="D196">
            <v>51783848</v>
          </cell>
          <cell r="E196" t="str">
            <v>mfarfan@unicauca.edu.co</v>
          </cell>
          <cell r="F196" t="str">
            <v>Terminado</v>
          </cell>
          <cell r="G196">
            <v>40645</v>
          </cell>
          <cell r="H196">
            <v>40859</v>
          </cell>
          <cell r="I196" t="str">
            <v>Estudios en Infancia y Conocimiento Social</v>
          </cell>
          <cell r="J196" t="str">
            <v>Facultad de Ciencias Naturales, Exactas y de la Educación</v>
          </cell>
        </row>
        <row r="197">
          <cell r="A197">
            <v>3348</v>
          </cell>
          <cell r="B197" t="str">
            <v>RAZONES, PROPORCIONES Y PROPORCIONALIDAD EN TERMINOS DE VARIACION Y CORRELACION ENTRE MAGNITUDES: UNA POSIBILIDAD PARA COMPRENDER LOS CAMINOS Y DIFICULTADES DE LOS ESTUDIANTES DE DICHOS OBJETOS MATEMATICOS.</v>
          </cell>
          <cell r="C197" t="str">
            <v>Ángel Hernán Zuñiga Solarte</v>
          </cell>
          <cell r="D197">
            <v>10524679</v>
          </cell>
          <cell r="E197" t="str">
            <v>ahzuniga@unicauca.edu.co</v>
          </cell>
          <cell r="F197" t="str">
            <v>Terminado</v>
          </cell>
          <cell r="G197">
            <v>40199</v>
          </cell>
          <cell r="H197">
            <v>40694</v>
          </cell>
          <cell r="I197" t="str">
            <v>EDUCACION MATEMATICA-UNICAUCA</v>
          </cell>
          <cell r="J197" t="str">
            <v>Facultad de Ciencias Naturales, Exactas y de la Educación</v>
          </cell>
        </row>
        <row r="198">
          <cell r="A198">
            <v>3349</v>
          </cell>
          <cell r="B198" t="str">
            <v>CONTRIBUCION A LA IGLESIA CATOLICA AL GIRO CULTURAL EN PEDAGOGIA Y LOS ESTUDIOS DE LA COMUNICACION MEDIATICA EN AMERICA LATINA. SEGUNDA MITAD DEL SIGLO XX.</v>
          </cell>
          <cell r="C198" t="str">
            <v xml:space="preserve">Luis Evelio Alvarez Jaramillo </v>
          </cell>
          <cell r="D198">
            <v>10536636</v>
          </cell>
          <cell r="E198" t="str">
            <v>ealvarez@unicauca.edu.co</v>
          </cell>
          <cell r="F198" t="str">
            <v>Terminado</v>
          </cell>
          <cell r="G198">
            <v>41157</v>
          </cell>
          <cell r="H198">
            <v>41522</v>
          </cell>
          <cell r="I198" t="str">
            <v>Comunicación y Etnoeducación Afrocolombiana</v>
          </cell>
          <cell r="J198" t="str">
            <v>Facultad de Ciencias Naturales, Exactas y de la Educación</v>
          </cell>
        </row>
        <row r="199">
          <cell r="A199">
            <v>3350</v>
          </cell>
          <cell r="B199" t="str">
            <v>IDENTIFICACION DEL DAÑO OXIDATIVO  O ALQUILANTE EN EL ADN DE LINFOCITOS HUMANOS DE PERSONAS EXPUESTAS OCUPACIONALMENTE A SOLVENTES ORGANICOS Y PINTURAS EN EL DEPARTAMENTO DEL CAUCA.</v>
          </cell>
          <cell r="C199" t="str">
            <v>Luz Stella Hoyos Giraldo</v>
          </cell>
          <cell r="D199">
            <v>32331874</v>
          </cell>
          <cell r="E199" t="str">
            <v>lshoyos@unicauca.edu.co</v>
          </cell>
          <cell r="F199" t="str">
            <v>Terminado</v>
          </cell>
          <cell r="G199">
            <v>40756</v>
          </cell>
          <cell r="H199">
            <v>41122</v>
          </cell>
          <cell r="I199" t="str">
            <v>Toxicología Genética y Citogenética</v>
          </cell>
          <cell r="J199" t="str">
            <v>Facultad de Ciencias Naturales, Exactas y de la Educación</v>
          </cell>
        </row>
        <row r="200">
          <cell r="A200">
            <v>3352</v>
          </cell>
          <cell r="B200" t="str">
            <v>CONTROL BIO-ONSPIRADO DE UNA PROTESIS DE MANO ROBÓTICA SOPORTADO EN UNA ARQUITECTURA MODULAR</v>
          </cell>
          <cell r="C200" t="str">
            <v>Carlos Alberto Gaviria López</v>
          </cell>
          <cell r="D200">
            <v>76310264</v>
          </cell>
          <cell r="E200" t="str">
            <v>cgaviria@unicauca.edu.co</v>
          </cell>
          <cell r="F200" t="str">
            <v>Terminado</v>
          </cell>
          <cell r="G200">
            <v>40771</v>
          </cell>
          <cell r="H200">
            <v>41624</v>
          </cell>
          <cell r="I200" t="str">
            <v>Automática Industrial</v>
          </cell>
          <cell r="J200" t="str">
            <v>Facultad de Ingeniería Electrónica y Telecomunicaciones</v>
          </cell>
        </row>
        <row r="201">
          <cell r="A201">
            <v>3353</v>
          </cell>
          <cell r="B201" t="str">
            <v>RIQUEZA Y DISTRIBUCION DE MUSGOS EN REGIONES FISIOGRAFICAS Y DIVISIONES POLITICO ADMINISTRATIVAS EN EL DEPARTAMENTO DEL CAUCA.</v>
          </cell>
          <cell r="C201" t="str">
            <v>Bernardo Ramiro Ramirez Padilla</v>
          </cell>
          <cell r="D201">
            <v>12962756</v>
          </cell>
          <cell r="E201" t="str">
            <v>branly@unicauca.edu.co</v>
          </cell>
          <cell r="F201" t="str">
            <v>Terminado</v>
          </cell>
          <cell r="G201">
            <v>40756</v>
          </cell>
          <cell r="H201">
            <v>41121</v>
          </cell>
          <cell r="I201" t="str">
            <v>ESTUDIOS EN DIVERSIDAD VEGETAL "SACHAWAIRA"</v>
          </cell>
          <cell r="J201" t="str">
            <v>Facultad de Ciencias Naturales, Exactas y de la Educación</v>
          </cell>
        </row>
        <row r="202">
          <cell r="A202">
            <v>3354</v>
          </cell>
          <cell r="B202" t="str">
            <v xml:space="preserve">INCLUSION EN DISTINTAS METRICAS PARA LOS ESPACIOS GENERALIZADOS DE CALDERON- BIESOV Y APLICACIONES </v>
          </cell>
          <cell r="C202" t="str">
            <v>Francisco Eduardo Enriquez Belalcazar</v>
          </cell>
          <cell r="D202">
            <v>12988795</v>
          </cell>
          <cell r="E202" t="str">
            <v>enriquezfran@unicauca.edu.co</v>
          </cell>
          <cell r="F202" t="str">
            <v>Terminado</v>
          </cell>
          <cell r="G202">
            <v>40757</v>
          </cell>
          <cell r="H202">
            <v>41488</v>
          </cell>
          <cell r="I202" t="str">
            <v>Espacios Funcionales</v>
          </cell>
          <cell r="J202" t="str">
            <v>Facultad de Ciencias Naturales, Exactas y de la Educación</v>
          </cell>
        </row>
        <row r="203">
          <cell r="A203">
            <v>3356</v>
          </cell>
          <cell r="B203" t="str">
            <v>PROBLEMAS DE CORRIENTES INDUCIDAS, METODOS MIXTOS, EXISTENCIA Y UNICIDAD DE SOLUCIONES, ELEMENTOS FINITOS.</v>
          </cell>
          <cell r="C203" t="str">
            <v>Ramiro Miguel Acevedo Martinez</v>
          </cell>
          <cell r="D203">
            <v>92530869</v>
          </cell>
          <cell r="E203" t="str">
            <v>rmacevedo@unicauca.edu.co</v>
          </cell>
          <cell r="F203" t="str">
            <v>Terminado</v>
          </cell>
          <cell r="G203">
            <v>40819</v>
          </cell>
          <cell r="H203">
            <v>41274</v>
          </cell>
          <cell r="I203" t="str">
            <v>Espacios Funcionales</v>
          </cell>
          <cell r="J203" t="str">
            <v>Facultad de Ciencias Naturales, Exactas y de la Educación</v>
          </cell>
        </row>
        <row r="204">
          <cell r="A204">
            <v>3357</v>
          </cell>
          <cell r="B204" t="str">
            <v xml:space="preserve">CARACTERIZACION DE DOMINIOS DE JOHN SOBRE LA ESFERA N- DIMENSIONAL </v>
          </cell>
          <cell r="C204" t="str">
            <v>Willy Will Sierra Arroyo</v>
          </cell>
          <cell r="D204">
            <v>92532699</v>
          </cell>
          <cell r="E204" t="str">
            <v>wsierra@unicauca.edu.co</v>
          </cell>
          <cell r="F204" t="str">
            <v>Terminado</v>
          </cell>
          <cell r="G204">
            <v>40757</v>
          </cell>
          <cell r="H204">
            <v>41488</v>
          </cell>
          <cell r="I204" t="str">
            <v>Espacios Funcionales</v>
          </cell>
          <cell r="J204" t="str">
            <v>Facultad de Ciencias Naturales, Exactas y de la Educación</v>
          </cell>
        </row>
        <row r="205">
          <cell r="A205">
            <v>3358</v>
          </cell>
          <cell r="B205" t="str">
            <v>ESTANDARIZACIÓN DE MÉTODOS ANALÍTICOS PARA LA DETERMINACIÓN DE ARSÉNICO Y PLOMO POR ESPECTROMETRÍA DE ABSORCIÓN ATÓMICA EN TERMOFORMADOS Y PELÍCULAS FLEXIBLES BIODEGRADABLES</v>
          </cell>
          <cell r="C205" t="str">
            <v>Maite del Pilar Rada Mendoza</v>
          </cell>
          <cell r="D205">
            <v>66824631</v>
          </cell>
          <cell r="E205" t="str">
            <v>mrada@unicauca.edu.co</v>
          </cell>
          <cell r="F205" t="str">
            <v>Terminado</v>
          </cell>
          <cell r="G205">
            <v>40619</v>
          </cell>
          <cell r="H205">
            <v>40985</v>
          </cell>
          <cell r="I205" t="str">
            <v>Biotecnología, Calidad Medioambiental y Seguridad Agroalimentaria - BICAMSA</v>
          </cell>
          <cell r="J205" t="str">
            <v>Facultad de Ciencias Naturales, Exactas y de la Educación</v>
          </cell>
        </row>
        <row r="206">
          <cell r="A206">
            <v>3361</v>
          </cell>
          <cell r="B206" t="str">
            <v>CONFIGURACIÓN TERRITORIAL EN EL PACÍFICO CAUCANO: OTRAS LÓGICAS DE PERCEPCIÓN, APROPIACIÓN Y CONSTRUCCIÓN TERRITORIAL EN ÉL MUNICIPIO DE GUAPI</v>
          </cell>
          <cell r="C206" t="str">
            <v>Carlos Enrique  Osorio Garcés</v>
          </cell>
          <cell r="D206">
            <v>7524120</v>
          </cell>
          <cell r="E206" t="str">
            <v>cosoriogarces@gmail.com</v>
          </cell>
          <cell r="F206" t="str">
            <v>Terminado</v>
          </cell>
          <cell r="G206">
            <v>40787</v>
          </cell>
          <cell r="H206">
            <v>41152</v>
          </cell>
          <cell r="I206" t="str">
            <v>Investigaciones Contables, Económicas Y Administrativas - GICEA</v>
          </cell>
          <cell r="J206" t="str">
            <v>Facultad de Ciencias Contables Económicas y Administrativas</v>
          </cell>
        </row>
        <row r="207">
          <cell r="A207">
            <v>3363</v>
          </cell>
          <cell r="B207" t="str">
            <v>DINAMICA CUÁNTICA EN SENSORES DE DOS NIVELES</v>
          </cell>
          <cell r="C207" t="str">
            <v>Servio Tulio  Perez Merchancano</v>
          </cell>
          <cell r="D207">
            <v>13011634</v>
          </cell>
          <cell r="E207" t="str">
            <v>sperez@unicauca.edu.co</v>
          </cell>
          <cell r="F207" t="str">
            <v>Terminado</v>
          </cell>
          <cell r="G207">
            <v>40757</v>
          </cell>
          <cell r="H207">
            <v>41488</v>
          </cell>
          <cell r="I207" t="str">
            <v>Semiconductores y Nuevos Materiales - SENUMA</v>
          </cell>
          <cell r="J207" t="str">
            <v>Facultad de Ciencias Naturales, Exactas y de la Educación</v>
          </cell>
        </row>
        <row r="208">
          <cell r="A208">
            <v>3364</v>
          </cell>
          <cell r="B208" t="str">
            <v>EFECTO DE LA SUSTITUCION DEL HIERRO SOBRE LAS PROPIEDADES DEL SISTEMA MULTIFERROICO BiFeO3</v>
          </cell>
          <cell r="C208" t="str">
            <v xml:space="preserve">Claudia Fernanda  Villaquiran Raigoza </v>
          </cell>
          <cell r="D208">
            <v>31927597</v>
          </cell>
          <cell r="E208" t="str">
            <v>gure@unicauca.edu.co</v>
          </cell>
          <cell r="F208" t="str">
            <v>Terminado</v>
          </cell>
          <cell r="G208">
            <v>40757</v>
          </cell>
          <cell r="H208">
            <v>41692</v>
          </cell>
          <cell r="I208" t="str">
            <v>Ciencia y Tecnología de Materiales Cerámicos - CYTEMAC</v>
          </cell>
          <cell r="J208" t="str">
            <v>Facultad de Ciencias Naturales, Exactas y de la Educación</v>
          </cell>
        </row>
        <row r="209">
          <cell r="A209">
            <v>3365</v>
          </cell>
          <cell r="B209" t="str">
            <v xml:space="preserve">SISTEMA ROBOTICO PARA CIRUGIA ENDOSCOPICA TRANSLUMINAL </v>
          </cell>
          <cell r="C209" t="str">
            <v>Oscar Andrés Albán</v>
          </cell>
          <cell r="D209">
            <v>10548134</v>
          </cell>
          <cell r="E209" t="str">
            <v>avivas@unicauca.edu.co</v>
          </cell>
          <cell r="F209" t="str">
            <v>Terminado</v>
          </cell>
          <cell r="G209">
            <v>40757</v>
          </cell>
          <cell r="H209">
            <v>41123</v>
          </cell>
          <cell r="I209" t="str">
            <v>Automática Industrial</v>
          </cell>
          <cell r="J209" t="str">
            <v>Facultad de Ingeniería Electrónica y Telecomunicaciones</v>
          </cell>
        </row>
        <row r="210">
          <cell r="A210">
            <v>3366</v>
          </cell>
          <cell r="B210" t="str">
            <v xml:space="preserve">MODELADO DE ORGANOS VIRTUALES, SIMULADORES QUIRURGICOS </v>
          </cell>
          <cell r="C210" t="str">
            <v>Elena Muñoz España</v>
          </cell>
          <cell r="D210">
            <v>34563467</v>
          </cell>
          <cell r="E210" t="str">
            <v>elenam@unicauca.edu.co</v>
          </cell>
          <cell r="F210" t="str">
            <v>Terminado</v>
          </cell>
          <cell r="G210">
            <v>40757</v>
          </cell>
          <cell r="H210">
            <v>41123</v>
          </cell>
          <cell r="I210" t="str">
            <v>Automática Industrial</v>
          </cell>
          <cell r="J210" t="str">
            <v>Facultad de Ingeniería Electrónica y Telecomunicaciones</v>
          </cell>
        </row>
        <row r="211">
          <cell r="A211">
            <v>3372</v>
          </cell>
          <cell r="B211" t="str">
            <v xml:space="preserve">SISTEMA DE TRAZABILIDAD TURISTICA PARA EL DEPARTAMENTO DEL CAUCA A MODO DE PRUEBA PILOTO- FASE II </v>
          </cell>
          <cell r="C211" t="str">
            <v>Gustavo Adolfo Ramirez Gonzalez</v>
          </cell>
          <cell r="D211">
            <v>76329206</v>
          </cell>
          <cell r="E211" t="str">
            <v>gramirez@unicauca.edu.co</v>
          </cell>
          <cell r="F211" t="str">
            <v>Terminado</v>
          </cell>
          <cell r="G211">
            <v>40575</v>
          </cell>
          <cell r="H211">
            <v>40848</v>
          </cell>
          <cell r="I211" t="str">
            <v>Ingeniería Telemática</v>
          </cell>
          <cell r="J211" t="str">
            <v>Facultad de Ingeniería Electrónica y Telecomunicaciones</v>
          </cell>
        </row>
        <row r="212">
          <cell r="A212">
            <v>3375</v>
          </cell>
          <cell r="B212" t="str">
            <v>CONVENIO DE COOPERACION INTERINSTITUCIONAL CELEBRADO ENTRE LA GOBERNACION DEL CAUCA Y LA UNIVERSIDAD DEL CAUCA. No. 564/2011</v>
          </cell>
          <cell r="C212" t="str">
            <v>Apolinar Figueroa Casas</v>
          </cell>
          <cell r="D212">
            <v>10535397</v>
          </cell>
          <cell r="E212" t="str">
            <v>apolinar@unicauca.edu.co</v>
          </cell>
          <cell r="F212" t="str">
            <v>En Ejecución</v>
          </cell>
          <cell r="G212">
            <v>40596</v>
          </cell>
          <cell r="H212">
            <v>41265</v>
          </cell>
          <cell r="I212" t="str">
            <v>Estudios Ambientales</v>
          </cell>
          <cell r="J212" t="str">
            <v>Facultad de Ciencias Naturales, Exactas y de la Educación</v>
          </cell>
        </row>
        <row r="213">
          <cell r="A213">
            <v>3376</v>
          </cell>
          <cell r="B213" t="str">
            <v>LAS RETORICAS DEL CONSTRUCCIONISMO EPISTEMOLOGICO. UNA APROXIMACION A LAS CONCEPCIONES DE CIENCIA, REALIDAD Y RACIONALIDAD DE LOS INVESTIGADORES SOCIALES DE LA UNIVERSIDAD DEL CUACA.</v>
          </cell>
          <cell r="C213" t="str">
            <v>Juan Carlos Aguirre García</v>
          </cell>
          <cell r="D213">
            <v>75076432</v>
          </cell>
          <cell r="E213" t="str">
            <v>jcaguirre@unicauca.edu.co</v>
          </cell>
          <cell r="F213" t="str">
            <v>Terminado</v>
          </cell>
          <cell r="G213">
            <v>40764</v>
          </cell>
          <cell r="H213">
            <v>41495</v>
          </cell>
          <cell r="I213" t="str">
            <v>Fenomenología y Ciencia</v>
          </cell>
          <cell r="J213" t="str">
            <v>Facultad de Ciencias Humanas y Sociales</v>
          </cell>
        </row>
        <row r="214">
          <cell r="A214">
            <v>3378</v>
          </cell>
          <cell r="B214" t="str">
            <v xml:space="preserve">TITULO: MODELADO Y SIMULACION DEL CICLO DE MARCHA  DEL ROBOT BIPEDO HYDROID </v>
          </cell>
          <cell r="C214" t="str">
            <v>Carlos Felipe Rengifo Rodas</v>
          </cell>
          <cell r="D214">
            <v>14896791</v>
          </cell>
          <cell r="E214" t="str">
            <v>caferen@unicauca.edu.co</v>
          </cell>
          <cell r="F214" t="str">
            <v>Terminado</v>
          </cell>
          <cell r="G214">
            <v>40764</v>
          </cell>
          <cell r="H214">
            <v>41130</v>
          </cell>
          <cell r="I214" t="str">
            <v>Automática Industrial</v>
          </cell>
          <cell r="J214" t="str">
            <v>Facultad de Ingeniería Electrónica y Telecomunicaciones</v>
          </cell>
        </row>
        <row r="215">
          <cell r="A215">
            <v>3381</v>
          </cell>
          <cell r="B215" t="str">
            <v>ENTRE LA NUEVA RURALIDAD, LA MIGRACIÓN Y EL DESARROLLO: ELEMENTOS CRÍTICOS DEL  DESENVOLVIMIENTO URBANO DE POPAYAN EN LA PRIMERA DÉCADA DEL SIGLO XXI</v>
          </cell>
          <cell r="C215" t="str">
            <v>raul cortes landazury</v>
          </cell>
          <cell r="D215">
            <v>16776407</v>
          </cell>
          <cell r="E215" t="str">
            <v>rcortes@unicauca.edu.co</v>
          </cell>
          <cell r="F215" t="str">
            <v>Terminado</v>
          </cell>
          <cell r="G215">
            <v>40644</v>
          </cell>
          <cell r="H215">
            <v>40830</v>
          </cell>
          <cell r="I215" t="str">
            <v>Investigaciones Contables, Económicas Y Administrativas - GICEA</v>
          </cell>
          <cell r="J215" t="str">
            <v>Facultad de Ciencias Contables Económicas y Administrativas</v>
          </cell>
        </row>
        <row r="216">
          <cell r="A216">
            <v>3382</v>
          </cell>
          <cell r="B216" t="str">
            <v>CONTRATO RC. No.406- 2012 CELEBRADO ENTRE LA FIDUCIARIA BOGOTÁ Y LA UNIVERSIDAD DEL CAUCA. "EMPAQUES BIODEGRADABLES A PARTIR DE HARINA DE YUCA, FIBRA DE FIQUE Y PLASTIFICANTE".</v>
          </cell>
          <cell r="C216" t="str">
            <v>Hector Samuel Villada Castillo</v>
          </cell>
          <cell r="D216">
            <v>7551810</v>
          </cell>
          <cell r="E216" t="str">
            <v>villada@unicauca.edu.co</v>
          </cell>
          <cell r="F216" t="str">
            <v>Terminado</v>
          </cell>
          <cell r="G216">
            <v>41142</v>
          </cell>
          <cell r="H216">
            <v>42968</v>
          </cell>
          <cell r="I216" t="str">
            <v>Ciencia y Tecnología de Biomoléculas de Interes Agroindustrial -CYTBIA</v>
          </cell>
          <cell r="J216" t="str">
            <v>Facultad de Ciencias Agrarias</v>
          </cell>
        </row>
        <row r="217">
          <cell r="A217">
            <v>3384</v>
          </cell>
          <cell r="B217" t="str">
            <v>MEMORIA BIOCULTURAL, TERRITORIO Y TRANSFORMACIONES SOCIALES EN DOS COMUNIDADES AFRODESCENDIENTES DEL SUR DE COLOMBIA.</v>
          </cell>
          <cell r="C217" t="str">
            <v>Bernardo Javier Tobar Quitiaquez</v>
          </cell>
          <cell r="D217">
            <v>98382086</v>
          </cell>
          <cell r="E217" t="str">
            <v>javo@unicauca.edu.co</v>
          </cell>
          <cell r="F217" t="str">
            <v>Terminado</v>
          </cell>
          <cell r="G217">
            <v>40788</v>
          </cell>
          <cell r="H217">
            <v>41154</v>
          </cell>
          <cell r="I217" t="str">
            <v>Investigaciones Contables, Económicas Y Administrativas - GICEA</v>
          </cell>
          <cell r="J217" t="str">
            <v>Facultad de Ciencias Contables Económicas y Administrativas</v>
          </cell>
        </row>
        <row r="218">
          <cell r="A218">
            <v>3385</v>
          </cell>
          <cell r="B218" t="str">
            <v>LA INTERACCIÓN EN RED DESDE LA PRAXIS DEL SUJETO- DOCENTE</v>
          </cell>
          <cell r="C218" t="str">
            <v>Luis Guillermo  Jaramillo Echeverri</v>
          </cell>
          <cell r="D218">
            <v>75067823</v>
          </cell>
          <cell r="E218" t="str">
            <v>ljaramillo@unicauca.edu.co</v>
          </cell>
          <cell r="F218" t="str">
            <v>Terminado</v>
          </cell>
          <cell r="G218">
            <v>39722</v>
          </cell>
          <cell r="H218">
            <v>40969</v>
          </cell>
          <cell r="I218" t="str">
            <v>Grupo de Investigación en Enseñanza de las Ciencias y Contextos Culturales - GEC</v>
          </cell>
          <cell r="J218" t="str">
            <v>Facultad de Ciencias Naturales, Exactas y de la Educación</v>
          </cell>
        </row>
        <row r="219">
          <cell r="A219">
            <v>3386</v>
          </cell>
          <cell r="B219" t="str">
            <v>PALEOGRAFÍA, ARCHIVOS Y CRÍTICA DE DOCUMENTOS</v>
          </cell>
          <cell r="C219" t="str">
            <v>Zamira  Díaz López</v>
          </cell>
          <cell r="D219">
            <v>31133008</v>
          </cell>
          <cell r="E219" t="str">
            <v>zamidial@hotmail.com</v>
          </cell>
          <cell r="F219" t="str">
            <v>Terminado</v>
          </cell>
          <cell r="G219">
            <v>40757</v>
          </cell>
          <cell r="H219">
            <v>41123</v>
          </cell>
          <cell r="I219" t="str">
            <v>GRUPO DE INVESTIGACIÓN EN PROBLEMAS POLÍTICOS LATINOAMERICANOS</v>
          </cell>
          <cell r="J219" t="str">
            <v>Facultad de Ciencias Humanas y Sociales</v>
          </cell>
        </row>
        <row r="220">
          <cell r="A220">
            <v>3387</v>
          </cell>
          <cell r="B220" t="str">
            <v>DISEÑO E IMPLEMENTACIÓN DE UN SISTEMA ÓPTICO DE DETECCIÓN DE IRRADIANCIA PARA ESTABLECER EL RANGO DE TAMAÑO DE PARTÍCULAS</v>
          </cell>
          <cell r="C220" t="str">
            <v xml:space="preserve">Mario Milver Patiño Velasco </v>
          </cell>
          <cell r="D220">
            <v>76320329</v>
          </cell>
          <cell r="E220" t="str">
            <v>mpatino@unicauca.edu.co</v>
          </cell>
          <cell r="F220" t="str">
            <v>Terminado</v>
          </cell>
          <cell r="G220">
            <v>40696</v>
          </cell>
          <cell r="H220">
            <v>40910</v>
          </cell>
          <cell r="I220" t="str">
            <v>Óptica y laser</v>
          </cell>
          <cell r="J220" t="str">
            <v>Facultad de Ciencias Naturales, Exactas y de la Educación</v>
          </cell>
        </row>
        <row r="221">
          <cell r="A221">
            <v>3388</v>
          </cell>
          <cell r="B221" t="str">
            <v>CONTRATO RC. No.405-2012 CELEBRADO ENTRE LA FIDUCIARIA BOGOTÁ Y LA UNIVERSIDAD DEL CAUCA. "PELÍCULAS FLEXIBLES BIODEGRADABLES OBTENIDAS A PARTIR DE ALMIDÓN DE YUCA Y PROCESO DE FABRICACIÓN DE LAS MISMAS".</v>
          </cell>
          <cell r="C221" t="str">
            <v>Hector Samuel Villada Castillo</v>
          </cell>
          <cell r="D221">
            <v>7551810</v>
          </cell>
          <cell r="E221" t="str">
            <v>villada@unicauca.edu.co</v>
          </cell>
          <cell r="F221" t="str">
            <v>En Ejecución</v>
          </cell>
          <cell r="G221">
            <v>41142</v>
          </cell>
          <cell r="H221">
            <v>42968</v>
          </cell>
          <cell r="I221" t="str">
            <v>Ciencia y Tecnología de Biomoléculas de Interes Agroindustrial -CYTBIA</v>
          </cell>
          <cell r="J221" t="str">
            <v>Facultad de Ciencias Agrarias</v>
          </cell>
        </row>
        <row r="222">
          <cell r="A222">
            <v>3420</v>
          </cell>
          <cell r="B222" t="str">
            <v>CONVENIO ESPECIAL DE COOPERACION No. 0078-2012 suscrito entre FIDUBOGOTA y la Universidad del Cauca. IDENTIFICACION DEL DAÑO OXIDATIVO O ALQUILANTE EN EL ADN DE LINFOCITOS DE PERSONAS EXPUESTAS A SOLVENTES ORGÁNICOS Y PINTURAS EN EL DEPARTAMENTO DEL CAUCA</v>
          </cell>
          <cell r="C222" t="str">
            <v>Luz Stella Hoyos Giraldo</v>
          </cell>
          <cell r="D222">
            <v>32331874</v>
          </cell>
          <cell r="E222" t="str">
            <v>lshoyos@unicauca.edu.co</v>
          </cell>
          <cell r="F222" t="str">
            <v>Terminado</v>
          </cell>
          <cell r="G222">
            <v>41012</v>
          </cell>
          <cell r="H222">
            <v>41377</v>
          </cell>
          <cell r="I222" t="str">
            <v>Toxicología Genética y Citogenética</v>
          </cell>
          <cell r="J222" t="str">
            <v>Facultad de Ciencias Naturales, Exactas y de la Educación</v>
          </cell>
        </row>
        <row r="223">
          <cell r="A223">
            <v>3421</v>
          </cell>
          <cell r="B223" t="str">
            <v>CONVENIO ESPECIAL DE COOPERACION No. 0078-2012 SUSCRITO ENTRE FIDUBOGOTA Y LA UNIVERSIDAD DEL CAUCA CAMBIOS EPIGENETICOS Y ALTERACIONES GENETICAS EN CELULAS TRANSICIONALES PARA LA DETECCION TEMPRANA DEL RIESGO DE CANCER DE VEJIGA, EN UNA POBLACION EXPUESTA OCUPACIONALMENTE A SOLVENTES ORGANICOS Y PINTURAS</v>
          </cell>
          <cell r="C223" t="str">
            <v>Luz Stella Hoyos Giraldo</v>
          </cell>
          <cell r="D223">
            <v>32331874</v>
          </cell>
          <cell r="E223" t="str">
            <v>lshoyos@unicauca.edu.co</v>
          </cell>
          <cell r="F223" t="str">
            <v>Terminado</v>
          </cell>
          <cell r="G223">
            <v>41173</v>
          </cell>
          <cell r="H223">
            <v>41538</v>
          </cell>
          <cell r="I223" t="str">
            <v>Toxicología Genética y Citogenética</v>
          </cell>
          <cell r="J223" t="str">
            <v>Facultad de Ciencias Naturales, Exactas y de la Educación</v>
          </cell>
        </row>
        <row r="224">
          <cell r="A224">
            <v>3424</v>
          </cell>
          <cell r="B224" t="str">
            <v>CONVENIO ESPECIAL DE COOPERACION No. 0078-2012 SUSCRITO ENTRE FIDUBOGOTA y LA UNIVERSIDAD DEL CAUCA IDENTIFICACION DE PRÁCTICAS CULTURALES ALIMENTARIAS Y SU INCIDENCIA EN EL DESARROLLO ESCOLAR Y CALIDAD DE VIDA EN NIÑOS (AS) ENTRE 4 A 11 AÑOS EN 3 CENTROS EDUCATIVOS DEL MUNICIPIO DE YUMBO, DEPARTAMENTO DEL VALLE</v>
          </cell>
          <cell r="C224" t="str">
            <v>Hugo Portela Guarin</v>
          </cell>
          <cell r="D224">
            <v>16347249</v>
          </cell>
          <cell r="E224" t="str">
            <v>hportela@unicauca.edu.co</v>
          </cell>
          <cell r="F224" t="str">
            <v>Terminado</v>
          </cell>
          <cell r="G224">
            <v>41036</v>
          </cell>
          <cell r="H224">
            <v>41401</v>
          </cell>
          <cell r="I224" t="str">
            <v>Antropos</v>
          </cell>
          <cell r="J224" t="str">
            <v>Facultad de Ciencias Humanas y Sociales</v>
          </cell>
        </row>
        <row r="225">
          <cell r="A225">
            <v>3426</v>
          </cell>
          <cell r="B225" t="str">
            <v>CONVENIO ESPECIAL DE COOPERACION No. 0078-2012 SUSCRITO ENTRE  FIDUBOGOTA y LA UNIVERSIDAD DEL CAUCA. SACAR EL PARTO DEL CONFLICTO INTERCULTURAL- UN PUENTE DE COMUNCIACIÓN- HACIA LA CONSTRUCCION DE UN MANUAL DE PRACTICAS DEL PARTERISMO, CON COMUNIDADES INDIGENAS DEL DEPARTAMENTO DEL CAUCA</v>
          </cell>
          <cell r="C225" t="str">
            <v>Hugo Portela Guarin</v>
          </cell>
          <cell r="D225">
            <v>16347249</v>
          </cell>
          <cell r="E225" t="str">
            <v>hportela@unicauca.edu.co</v>
          </cell>
          <cell r="F225" t="str">
            <v>Terminado</v>
          </cell>
          <cell r="G225">
            <v>41033</v>
          </cell>
          <cell r="H225">
            <v>41398</v>
          </cell>
          <cell r="I225" t="str">
            <v>Antropos</v>
          </cell>
          <cell r="J225" t="str">
            <v>Facultad de Ciencias Humanas y Sociales</v>
          </cell>
        </row>
        <row r="226">
          <cell r="A226">
            <v>3434</v>
          </cell>
          <cell r="B226" t="str">
            <v>CONVENIO ESPECIAL DE COOPERACION No. 0078-2012 SUSCRITO ENTRE FIDUBOGOTAY LA UNIVERSIDAD DEL CAUCA. IDENTIFICACION E IMPLANTACION DE MEJORES PRACTICAS PARA MEJORAR EL DESEMPEÑO INNOVADOR EN EMPRESAS DE LOS NUCLEOS DE INNOVACION DEL DEPARTAMENTO DEL CAUCA</v>
          </cell>
          <cell r="C226" t="str">
            <v>Adolfo León Plazas Tenorio</v>
          </cell>
          <cell r="D226">
            <v>16260836</v>
          </cell>
          <cell r="E226" t="str">
            <v>aplazas@unicauca.edu.co</v>
          </cell>
          <cell r="F226" t="str">
            <v>Terminado</v>
          </cell>
          <cell r="G226">
            <v>41019</v>
          </cell>
          <cell r="H226">
            <v>41384</v>
          </cell>
          <cell r="I226" t="str">
            <v>Modelos Regionales De Competitividad</v>
          </cell>
          <cell r="J226" t="str">
            <v>Interinstitucional</v>
          </cell>
        </row>
        <row r="227">
          <cell r="A227">
            <v>3456</v>
          </cell>
          <cell r="B227" t="str">
            <v>CONVENIO ESPECIAL DE COOPERACION No. 0078-2012 SUSCRITO ENTRE  FIDUBOGOTA Y LA UNIVERSIDAD DEL CAUCA. AGRICULTURA DE PRECISION BASADA EN UNA RED DE SENSORES INALAMBRICOS</v>
          </cell>
          <cell r="C227" t="str">
            <v>Juan Carlos Corrales Muñoz</v>
          </cell>
          <cell r="D227">
            <v>76320096</v>
          </cell>
          <cell r="E227" t="str">
            <v>jcorral@unicauca.edu.co</v>
          </cell>
          <cell r="F227" t="str">
            <v>Terminado</v>
          </cell>
          <cell r="G227">
            <v>41037</v>
          </cell>
          <cell r="H227">
            <v>41402</v>
          </cell>
          <cell r="I227" t="str">
            <v>Ingeniería Telemática</v>
          </cell>
          <cell r="J227" t="str">
            <v>Facultad de Ingeniería Electrónica y Telecomunicaciones</v>
          </cell>
        </row>
        <row r="228">
          <cell r="A228">
            <v>3458</v>
          </cell>
          <cell r="B228" t="str">
            <v>CONVENIO ESPECIAL DE COOPERACION No. 0078-2012 SUSCRITO ENTRE FIDUBOGOTA Y LA UNIVERSIDAD DEL CAUCA. ADAPTACION DE LA ESTRUCTURA DE SERVICIOS COMPUESTOS PARA SU EJECUCION EN ENTORNOS CONVERGENTES</v>
          </cell>
          <cell r="C228" t="str">
            <v>Juan Carlos Corrales Muñoz</v>
          </cell>
          <cell r="D228">
            <v>76320096</v>
          </cell>
          <cell r="E228" t="str">
            <v>jcorral@unicauca.edu.co</v>
          </cell>
          <cell r="F228" t="str">
            <v>Terminado</v>
          </cell>
          <cell r="G228">
            <v>41033</v>
          </cell>
          <cell r="H228">
            <v>41398</v>
          </cell>
          <cell r="I228" t="str">
            <v>Ingeniería Telemática</v>
          </cell>
          <cell r="J228" t="str">
            <v>Facultad de Ingeniería Electrónica y Telecomunicaciones</v>
          </cell>
        </row>
        <row r="229">
          <cell r="A229">
            <v>3459</v>
          </cell>
          <cell r="B229" t="str">
            <v>CONVENIO ESPECIAL DE COOPERACION No. 0078-2012 SUSCRITO ENTRE FIDUBOGOTA Y LA UNIVERSIDAD DEL CAUCA. DESPLIEGUE DINAMICO DE SERVICIOS CONVERGENTES EN ENTORNOS JAIN SLEE</v>
          </cell>
          <cell r="C229" t="str">
            <v>Juan Carlos Corrales Muñoz</v>
          </cell>
          <cell r="D229">
            <v>76320096</v>
          </cell>
          <cell r="E229" t="str">
            <v>jcorral@unicauca.edu.co</v>
          </cell>
          <cell r="F229" t="str">
            <v>Terminado</v>
          </cell>
          <cell r="G229">
            <v>41033</v>
          </cell>
          <cell r="H229">
            <v>41398</v>
          </cell>
          <cell r="I229" t="str">
            <v>Ingeniería Telemática</v>
          </cell>
          <cell r="J229" t="str">
            <v>Facultad de Ingeniería Electrónica y Telecomunicaciones</v>
          </cell>
        </row>
        <row r="230">
          <cell r="A230">
            <v>3460</v>
          </cell>
          <cell r="B230" t="str">
            <v>CONVENIO ESPECIAL DE COOPERACION No. 0078-2012 SUSCRITO ENTRE  FIDUBOGOTA Y LA UNIVERSIDAD DEL CAUCA. METODO DE INFERENCIA DE EMOCIONES PARA MEDIR EL GRADO DE IMPLICACION Y MOTIVACION EN USUARIOS AL INTERACTURAR CON AGENTES PEDAGOGICOS VIRTUALES INTELIGENTES</v>
          </cell>
          <cell r="C230" t="str">
            <v>Cesar Alberto Collazos Ordoñez</v>
          </cell>
          <cell r="D230">
            <v>76309486</v>
          </cell>
          <cell r="E230" t="str">
            <v>ccollazo@unicauca.edu.co</v>
          </cell>
          <cell r="F230" t="str">
            <v>Terminado</v>
          </cell>
          <cell r="G230">
            <v>41026</v>
          </cell>
          <cell r="H230">
            <v>41391</v>
          </cell>
          <cell r="I230" t="str">
            <v>Investigación y desarrollo en ingeniería de software - IDIS</v>
          </cell>
          <cell r="J230" t="str">
            <v>Facultad de Ingeniería Electrónica y Telecomunicaciones</v>
          </cell>
        </row>
        <row r="231">
          <cell r="A231">
            <v>3461</v>
          </cell>
          <cell r="B231" t="str">
            <v>CONVENIO ESPECIAL DE COOPERACION No. 0078-2012 SUSCRITO ENTRE  FIDUBOGOTA Y LA UNIVERSIDAD DEL CAUCA. PROPUESTA PARA LA EVALUACION DE USABILIDAD PARA ENTORNOS VIRTUALES DE APRENDIZAJE SOPORTADO EN TECNICAS DE DISEÑO EMOCIONAL Y LA COMPUTACION AFECTIVA</v>
          </cell>
          <cell r="C231" t="str">
            <v>Cesar Alberto Collazos Ordoñez</v>
          </cell>
          <cell r="D231">
            <v>76309486</v>
          </cell>
          <cell r="E231" t="str">
            <v>ccollazo@unicauca.edu.co</v>
          </cell>
          <cell r="F231" t="str">
            <v>Terminado</v>
          </cell>
          <cell r="G231">
            <v>41026</v>
          </cell>
          <cell r="H231">
            <v>41391</v>
          </cell>
          <cell r="I231" t="str">
            <v>Investigación y desarrollo en ingeniería de software - IDIS</v>
          </cell>
          <cell r="J231" t="str">
            <v>Facultad de Ingeniería Electrónica y Telecomunicaciones</v>
          </cell>
        </row>
        <row r="232">
          <cell r="A232">
            <v>3494</v>
          </cell>
          <cell r="B232" t="str">
            <v>CONVENIO ESPECIAL DE COOPERACION No. 0078-2012 SUSCRITO ENTRE  FIDUBOGOTA Y LA UNIVERSIDAD DEL CAUCA. EL CHAMANISMO EN ESPACIOS URBANOS: UN LLAMADO DE ATENCION PARA LA CREACION DE ESTRATEGIAS INTERCULTURALES DE ATENCION EN SALUD EN LA CIUDAD DE POPAYAN</v>
          </cell>
          <cell r="C232" t="str">
            <v>Hugo Portela Guarin</v>
          </cell>
          <cell r="D232">
            <v>16347249</v>
          </cell>
          <cell r="E232" t="str">
            <v>hportela@unicauca.edu.co</v>
          </cell>
          <cell r="F232" t="str">
            <v>Terminado</v>
          </cell>
          <cell r="G232">
            <v>41033</v>
          </cell>
          <cell r="H232">
            <v>41398</v>
          </cell>
          <cell r="I232" t="str">
            <v>Antropos</v>
          </cell>
          <cell r="J232" t="str">
            <v>Facultad de Ciencias Humanas y Sociales</v>
          </cell>
        </row>
        <row r="233">
          <cell r="A233">
            <v>3504</v>
          </cell>
          <cell r="B233" t="str">
            <v>CONVENIO ESPECIAL DE COOPERACION No. 0078-2012 SUSCRITO ENTRE  FIDUBOGOTA Y LA UNIVERSIDAD DEL CAUCA. INFLUENCIA DE LA ACTIVIDAD ANTROPICA SOBRE UNA COMUNIDAD DE AMPHIPODOS EN UN ECOSISTEMA ALTOANDINO, RIO PIEDRAS -CAUCA</v>
          </cell>
          <cell r="C233" t="str">
            <v>Apolinar Figueroa Casas</v>
          </cell>
          <cell r="D233">
            <v>10535397</v>
          </cell>
          <cell r="E233" t="str">
            <v>apolinar@unicauca.edu.co</v>
          </cell>
          <cell r="F233" t="str">
            <v>Terminado</v>
          </cell>
          <cell r="G233">
            <v>41023</v>
          </cell>
          <cell r="H233">
            <v>41388</v>
          </cell>
          <cell r="I233" t="str">
            <v>Estudios Ambientales</v>
          </cell>
          <cell r="J233" t="str">
            <v>Facultad de Ciencias Naturales, Exactas y de la Educación</v>
          </cell>
        </row>
        <row r="234">
          <cell r="A234">
            <v>3505</v>
          </cell>
          <cell r="B234" t="str">
            <v>CONVENIO ESPECIAL DE COOPERACION No. 0078-2012 SUSCRITO ENTRE FIDUBOGOTA Y LA UNIVERSIDAD DEL CAUCA. FABRICACIÓN Y CARACTERIZACIÓN DE LA COMPOSITA FERROMAGNETICA-SUPERCONDUCTORA (La1,85Sr0,15Cu04)1-x-(La2/3Sr1/3Mn4).</v>
          </cell>
          <cell r="C234" t="str">
            <v>Gilberto Bolaños Pantoja</v>
          </cell>
          <cell r="D234">
            <v>12976097</v>
          </cell>
          <cell r="E234" t="str">
            <v>gbolanos@unicauca.edu.co</v>
          </cell>
          <cell r="F234" t="str">
            <v>Terminado</v>
          </cell>
          <cell r="G234">
            <v>41022</v>
          </cell>
          <cell r="H234">
            <v>41387</v>
          </cell>
          <cell r="I234" t="str">
            <v>Fisica de Bajas Temperaturas - Edgar Holguin</v>
          </cell>
          <cell r="J234" t="str">
            <v>Facultad de Ciencias Naturales, Exactas y de la Educación</v>
          </cell>
        </row>
        <row r="235">
          <cell r="A235">
            <v>3549</v>
          </cell>
          <cell r="B235" t="str">
            <v>ACUERDO DE ADQUISICION DE SERVICIOS ENTRE PRICE WATER HOUSE COOPERS Y LA UNIVERSIDAD DEL CAUCA EN EL MARCO DEL DESARROLLO DEL PROYECTO DE INVESTIGACION" INTER-INSTITUTIONAL, MULTI-SECTORAL ANALYSIS OF VULNERABILITY AND ADAPTATION TO CLIMATE CHANGE FOR THE AGRICULTURAL SECTOR IN THE UPPER CAUCA RIVER BASIN IMPACTING ADAPTATION POLICIES". FINANCIADO POR CLIMATE &amp; DEVELOPMENT KNOWLWDGE NETWORK-CDKN.</v>
          </cell>
          <cell r="C235" t="str">
            <v>Apolinar Figueroa Casas</v>
          </cell>
          <cell r="D235">
            <v>10535397</v>
          </cell>
          <cell r="E235" t="str">
            <v>apolinar@unicauca.edu.co</v>
          </cell>
          <cell r="F235" t="str">
            <v>En Ejecución</v>
          </cell>
          <cell r="G235">
            <v>40812</v>
          </cell>
          <cell r="H235">
            <v>41547</v>
          </cell>
          <cell r="I235" t="str">
            <v>Estudios Ambientales</v>
          </cell>
          <cell r="J235" t="str">
            <v>Facultad de Ciencias Naturales, Exactas y de la Educación</v>
          </cell>
        </row>
        <row r="236">
          <cell r="A236">
            <v>3551</v>
          </cell>
          <cell r="B236" t="str">
            <v>CONTRATO No. 355 de 2012, CELEBRADO ENTRE FIDUBOGOTA Y LA UNIVERSIDAD DEL CAUCA. TECNOLOGIAS DE LA INFORMACION Y LA COMUNICACION DESDE UNA PERSPECTIVA COMPARATIVA: HACIA MODELOS DE APROPIACION SOCIAL EN LOS RESGUARDOS INDIGENAS DE PURACE Y AMBALO, DEPARTAMENTO DEL CAUCA. CODIGO COLCIENCIAS 110354130698.</v>
          </cell>
          <cell r="C236" t="str">
            <v>Virginia Solarte Muñoz</v>
          </cell>
          <cell r="D236">
            <v>34560835</v>
          </cell>
          <cell r="E236" t="str">
            <v>vsolarte@unicauca.edu.co</v>
          </cell>
          <cell r="F236" t="str">
            <v>En Ejecución</v>
          </cell>
          <cell r="G236">
            <v>41145</v>
          </cell>
          <cell r="H236">
            <v>42122</v>
          </cell>
          <cell r="I236" t="str">
            <v>Grupo I+D Nuevas Tecnologías en Telecomunicaciones - GNTT</v>
          </cell>
          <cell r="J236" t="str">
            <v>Facultad de Ingeniería Electrónica y Telecomunicaciones</v>
          </cell>
        </row>
        <row r="237">
          <cell r="A237">
            <v>3557</v>
          </cell>
          <cell r="B237" t="str">
            <v>EVALUACION DE LA FRECUENCIA DE MICRONUCLEOS DE CELULAS EPITELIALES DE LA MUCOSA BUCAL, COMO UN BIOMARCADOR DE DAÑOS GENETICO EN UNA POBLACION FUMADORA DEL DEPARTAMENTO DEL CAUCA.</v>
          </cell>
          <cell r="C237" t="str">
            <v>Nohelia Cajas Salazar</v>
          </cell>
          <cell r="D237">
            <v>25280730</v>
          </cell>
          <cell r="E237" t="str">
            <v>nsalazar@unicauca.edu.co</v>
          </cell>
          <cell r="F237" t="str">
            <v>Terminado</v>
          </cell>
          <cell r="G237">
            <v>40575</v>
          </cell>
          <cell r="H237">
            <v>40940</v>
          </cell>
          <cell r="I237" t="str">
            <v>Toxicología Genética y Citogenética</v>
          </cell>
          <cell r="J237" t="str">
            <v>Facultad de Ciencias Naturales, Exactas y de la Educación</v>
          </cell>
        </row>
        <row r="238">
          <cell r="A238">
            <v>3558</v>
          </cell>
          <cell r="B238" t="str">
            <v xml:space="preserve">CONVENIO ESPECIAL DE COOPERACION No. 823 DE 2011 SUSCRITO ENTRE LA FIDUCIARIA BOGOTA- FIDUBOGOTA Y LA UNIVERSIDAD DEL CAUCA PARA EL DESARROLLO DEL PROYECTO. "FORMULACION PARTICIPATIVA DEL PLAN ESTRATEGICO DEPARTAMENTAL DE CIENCIA, TECNOLOGIA E INNOVACION PARA EL DEPARTAMENTO DEL CAUCA". </v>
          </cell>
          <cell r="C238" t="str">
            <v>Apolinar Figueroa Casas</v>
          </cell>
          <cell r="D238">
            <v>10535397</v>
          </cell>
          <cell r="E238" t="str">
            <v>apolinar@unicauca.edu.co</v>
          </cell>
          <cell r="F238" t="str">
            <v>Terminado</v>
          </cell>
          <cell r="G238">
            <v>41115</v>
          </cell>
          <cell r="H238">
            <v>41299</v>
          </cell>
          <cell r="I238" t="str">
            <v>Estudios Ambientales</v>
          </cell>
          <cell r="J238" t="str">
            <v>Facultad de Ciencias Naturales, Exactas y de la Educación</v>
          </cell>
        </row>
        <row r="239">
          <cell r="A239">
            <v>3562</v>
          </cell>
          <cell r="B239" t="str">
            <v>CONVENIO ESPECIAL DE COOPERACIÓN SUSCRITO ENTRE COLCIENCIAS Y LA UNIVERSIDAD DEL CAUCA N° 158-2011. Ondas Cauca.</v>
          </cell>
          <cell r="C239" t="str">
            <v>Freddy Hernan Pisso Rengifo</v>
          </cell>
          <cell r="D239">
            <v>10524236</v>
          </cell>
          <cell r="E239" t="str">
            <v>ipedu@unicauca.edu.co</v>
          </cell>
          <cell r="F239" t="str">
            <v>Terminado</v>
          </cell>
          <cell r="G239">
            <v>40739</v>
          </cell>
          <cell r="H239">
            <v>41105</v>
          </cell>
          <cell r="I239" t="str">
            <v>Investigadores Independientes</v>
          </cell>
          <cell r="J239" t="str">
            <v>Otro</v>
          </cell>
        </row>
        <row r="240">
          <cell r="A240">
            <v>3563</v>
          </cell>
          <cell r="B240" t="str">
            <v>CONVENIO ESPECIAL DE COOPERACIÓN No 267 DEL 28 DE FEBRERO DE 2011, SUSCRITO ENTRE COLCIENCIAS, LA UNIVERSIDAD DEL CAUCA, Y FIDUBOGOTÁ-PROGRAMA ONDAS.</v>
          </cell>
          <cell r="C240" t="str">
            <v>Freddy Hernan Pisso Rengifo</v>
          </cell>
          <cell r="D240">
            <v>10524236</v>
          </cell>
          <cell r="E240" t="str">
            <v>ipedu@unicauca.edu.co</v>
          </cell>
          <cell r="F240" t="str">
            <v>Terminado</v>
          </cell>
          <cell r="G240">
            <v>40646</v>
          </cell>
          <cell r="H240">
            <v>41134</v>
          </cell>
          <cell r="I240" t="str">
            <v>Investigadores Independientes</v>
          </cell>
          <cell r="J240" t="str">
            <v>Otro</v>
          </cell>
        </row>
        <row r="241">
          <cell r="A241">
            <v>3565</v>
          </cell>
          <cell r="B241" t="str">
            <v>CONVENIO No, 328 ENTRE LA UNIVERSIDAD DEL CAUCA Y EL MUNICIPIO DE POPAYAN COMO COORDINADORA DEL PROGRAMA ONDAS.</v>
          </cell>
          <cell r="C241" t="str">
            <v>Freddy Hernan Pisso Rengifo</v>
          </cell>
          <cell r="D241">
            <v>10524236</v>
          </cell>
          <cell r="E241" t="str">
            <v>ipedu@unicauca.edu.co</v>
          </cell>
          <cell r="F241" t="str">
            <v>Terminado</v>
          </cell>
          <cell r="G241">
            <v>40749</v>
          </cell>
          <cell r="H241">
            <v>40908</v>
          </cell>
          <cell r="I241" t="str">
            <v>Investigadores Independientes</v>
          </cell>
          <cell r="J241" t="str">
            <v>Otro</v>
          </cell>
        </row>
        <row r="242">
          <cell r="A242">
            <v>3568</v>
          </cell>
          <cell r="B242" t="str">
            <v>EVALUACION DE LA ACTIVIDAD ANTIOXIDANTE EN EL EXTRACTO ETANOLICO DEL CADILLO (Pavonia sepioides).</v>
          </cell>
          <cell r="C242" t="str">
            <v>Juan Carlos Argoti Burbano</v>
          </cell>
          <cell r="D242">
            <v>98378676</v>
          </cell>
          <cell r="E242" t="str">
            <v>juanarg@unicauca.edu.co</v>
          </cell>
          <cell r="F242" t="str">
            <v>Terminado</v>
          </cell>
          <cell r="G242">
            <v>41008</v>
          </cell>
          <cell r="H242">
            <v>41373</v>
          </cell>
          <cell r="I242" t="str">
            <v>Química de Compuestos Bioactivos</v>
          </cell>
          <cell r="J242" t="str">
            <v>Facultad de Ciencias Naturales, Exactas y de la Educación</v>
          </cell>
        </row>
        <row r="243">
          <cell r="A243">
            <v>3569</v>
          </cell>
          <cell r="B243" t="str">
            <v>CONFIGURACION DE UN CAMPUS EN NASA YUWE Y NAM TRIK PARA EL RECONOCIMIENTO AUTOMATICO DE SEÑALES HABLADAS</v>
          </cell>
          <cell r="C243" t="str">
            <v>Tulio Enrique Rojas Curieux</v>
          </cell>
          <cell r="D243">
            <v>19250404</v>
          </cell>
          <cell r="E243" t="str">
            <v>trojas@unicauca.edu.co</v>
          </cell>
          <cell r="F243" t="str">
            <v>Terminado</v>
          </cell>
          <cell r="G243">
            <v>40983</v>
          </cell>
          <cell r="H243">
            <v>41470</v>
          </cell>
          <cell r="I243" t="str">
            <v>Estudios Linguísticos Pedagógicos y Socio Culturales del Suroccidente Colombiano</v>
          </cell>
          <cell r="J243" t="str">
            <v>Facultad de Ciencias Humanas y Sociales</v>
          </cell>
        </row>
        <row r="244">
          <cell r="A244">
            <v>3571</v>
          </cell>
          <cell r="B244" t="str">
            <v>TECNICAS DE RECUPERACION DE INFORMACION EN LA INTERNET DE OBJETOS BASADOS EN SERVICIOS WEB SEMANTICOS.</v>
          </cell>
          <cell r="C244" t="str">
            <v>Gustavo Adolfo Ramirez Gonzalez</v>
          </cell>
          <cell r="D244">
            <v>76329206</v>
          </cell>
          <cell r="E244" t="str">
            <v>gramirez@unicauca.edu.co</v>
          </cell>
          <cell r="F244" t="str">
            <v>Terminado</v>
          </cell>
          <cell r="G244">
            <v>40980</v>
          </cell>
          <cell r="H244">
            <v>41586</v>
          </cell>
          <cell r="I244" t="str">
            <v>Ingeniería Telemática</v>
          </cell>
          <cell r="J244" t="str">
            <v>Facultad de Ingeniería Electrónica y Telecomunicaciones</v>
          </cell>
        </row>
        <row r="245">
          <cell r="A245">
            <v>3572</v>
          </cell>
          <cell r="B245" t="str">
            <v xml:space="preserve">YAKU MANTA YACHAY:   SOBRE LA ENSEÑANZA Y EL APRENDIZAJE DEL AGUA. </v>
          </cell>
          <cell r="C245" t="str">
            <v>Gustavo Adolfo Ramirez Gonzalez</v>
          </cell>
          <cell r="D245">
            <v>76329206</v>
          </cell>
          <cell r="E245" t="str">
            <v>gramirez@unicauca.edu.co</v>
          </cell>
          <cell r="F245" t="str">
            <v>Terminado</v>
          </cell>
          <cell r="G245">
            <v>41080</v>
          </cell>
          <cell r="H245">
            <v>41628</v>
          </cell>
          <cell r="I245" t="str">
            <v>Ingeniería Telemática</v>
          </cell>
          <cell r="J245" t="str">
            <v>Facultad de Ingeniería Electrónica y Telecomunicaciones</v>
          </cell>
        </row>
        <row r="246">
          <cell r="A246">
            <v>3573</v>
          </cell>
          <cell r="B246" t="str">
            <v>SINTESIS Y CARACTERIZACION DE NANOCATALIZADORES HETEROGENEROS (TIPO M: Ru Y Co/SOPORTE: CARBONES ACTIVADOS Y MATERIALES "COMPOSITES") Y SU APLICACION EN REACCIONES DE OXIDACION DE ALCOHOLES.</v>
          </cell>
          <cell r="C246" t="str">
            <v>Jorge Enrique Rodriguez Paéz</v>
          </cell>
          <cell r="D246">
            <v>3180213</v>
          </cell>
          <cell r="E246" t="str">
            <v>jnpaez@unicauca.edu.co</v>
          </cell>
          <cell r="F246" t="str">
            <v>Terminado</v>
          </cell>
          <cell r="G246">
            <v>40988</v>
          </cell>
          <cell r="H246">
            <v>41445</v>
          </cell>
          <cell r="I246" t="str">
            <v>Ciencia y Tecnología de Materiales Cerámicos - CYTEMAC</v>
          </cell>
          <cell r="J246" t="str">
            <v>Facultad de Ciencias Naturales, Exactas y de la Educación</v>
          </cell>
        </row>
        <row r="247">
          <cell r="A247">
            <v>3574</v>
          </cell>
          <cell r="B247" t="str">
            <v>INFLUENCIA DE CAMBIO DE USO DE SUELO EN SISTEMAS ALTOANDINOS SOBRE LA CAPTURA DE CARBONO POR SUSTANCIAS HUMICAS.</v>
          </cell>
          <cell r="C247" t="str">
            <v>Isabel del Socorro Bravo Realpe</v>
          </cell>
          <cell r="D247">
            <v>41640024</v>
          </cell>
          <cell r="E247" t="str">
            <v>ibravo@unicauca.edu.co</v>
          </cell>
          <cell r="F247" t="str">
            <v>Terminado</v>
          </cell>
          <cell r="G247">
            <v>40966</v>
          </cell>
          <cell r="H247">
            <v>41360</v>
          </cell>
          <cell r="I247" t="str">
            <v>Agroquímica</v>
          </cell>
          <cell r="J247" t="str">
            <v>Facultad de Ciencias Naturales, Exactas y de la Educación</v>
          </cell>
        </row>
        <row r="248">
          <cell r="A248">
            <v>3583</v>
          </cell>
          <cell r="B248" t="str">
            <v>LINEAMIENTOS DE USABILIDAD PARA EL DISEÑO DE APLICAIONES DE TELEVISION DIGITAL INTERACTIVA.</v>
          </cell>
          <cell r="C248" t="str">
            <v>Cesar Alberto Collazos Ordoñez</v>
          </cell>
          <cell r="D248">
            <v>76309486</v>
          </cell>
          <cell r="E248" t="str">
            <v>ccollazo@unicauca.edu.co</v>
          </cell>
          <cell r="F248" t="str">
            <v>Terminado</v>
          </cell>
          <cell r="G248">
            <v>40970</v>
          </cell>
          <cell r="H248">
            <v>41335</v>
          </cell>
          <cell r="I248" t="str">
            <v>Investigación y desarrollo en ingeniería de software - IDIS</v>
          </cell>
          <cell r="J248" t="str">
            <v>Facultad de Ingeniería Electrónica y Telecomunicaciones</v>
          </cell>
        </row>
        <row r="249">
          <cell r="A249">
            <v>3587</v>
          </cell>
          <cell r="B249" t="str">
            <v>EFECTO DE METODO DE SINTESIS SOBRE LA CAPACIDAD SENSORA DE GASES DEL COMPUESTO  BaSnO3.</v>
          </cell>
          <cell r="C249" t="str">
            <v>Jorge Enrique Rodriguez Paéz</v>
          </cell>
          <cell r="D249">
            <v>3180213</v>
          </cell>
          <cell r="E249" t="str">
            <v>jnpaez@unicauca.edu.co</v>
          </cell>
          <cell r="F249" t="str">
            <v>Terminado</v>
          </cell>
          <cell r="G249">
            <v>40973</v>
          </cell>
          <cell r="H249">
            <v>41491</v>
          </cell>
          <cell r="I249" t="str">
            <v>Ciencia y Tecnología de Materiales Cerámicos - CYTEMAC</v>
          </cell>
          <cell r="J249" t="str">
            <v>Facultad de Ciencias Naturales, Exactas y de la Educación</v>
          </cell>
        </row>
        <row r="250">
          <cell r="A250">
            <v>3588</v>
          </cell>
          <cell r="B250" t="str">
            <v>ESTRATEGIA INTEGRAL PARA MANEJO SOSTENIBLE DE SUELOS EXPUESTOS A PROCESOS DEGRADATIVOS EN SISTEMAS AGROPECUARIOS ALTOANDINOS DEL DEPARTAMENTO DEL CAUCA.</v>
          </cell>
          <cell r="C250" t="str">
            <v>Apolinar Figueroa Casas</v>
          </cell>
          <cell r="D250">
            <v>10535397</v>
          </cell>
          <cell r="E250" t="str">
            <v>apolinar@unicauca.edu.co</v>
          </cell>
          <cell r="F250" t="str">
            <v>Terminado</v>
          </cell>
          <cell r="G250">
            <v>40974</v>
          </cell>
          <cell r="H250">
            <v>41638</v>
          </cell>
          <cell r="I250" t="str">
            <v>Estudios Ambientales</v>
          </cell>
          <cell r="J250" t="str">
            <v>Facultad de Ciencias Naturales, Exactas y de la Educación</v>
          </cell>
        </row>
        <row r="251">
          <cell r="A251">
            <v>3590</v>
          </cell>
          <cell r="B251" t="str">
            <v>ESTUDIO SOBRE LA REPRESENTACION, USO Y SIGNIFICACION DE LA NATURALEZA EN COMUNIDADES NEGRAS DEL PACIFICO CAUCANO.</v>
          </cell>
          <cell r="C251" t="str">
            <v>Hugo Portela Guarin</v>
          </cell>
          <cell r="D251">
            <v>16347249</v>
          </cell>
          <cell r="E251" t="str">
            <v>hportela@unicauca.edu.co</v>
          </cell>
          <cell r="F251" t="str">
            <v>Terminado</v>
          </cell>
          <cell r="G251">
            <v>40974</v>
          </cell>
          <cell r="H251">
            <v>41339</v>
          </cell>
          <cell r="I251" t="str">
            <v>Antropos</v>
          </cell>
          <cell r="J251" t="str">
            <v>Facultad de Ciencias Humanas y Sociales</v>
          </cell>
        </row>
        <row r="252">
          <cell r="A252">
            <v>3591</v>
          </cell>
          <cell r="B252" t="str">
            <v>BUSQUEDA DE INFORMACION  DE EHRs DIRIGIDA AL APOYO DE TOMA DE DECISIONES EN PROFESIONALES DE LA SALUD</v>
          </cell>
          <cell r="C252" t="str">
            <v>Juan Carlos Corrales Muñoz</v>
          </cell>
          <cell r="D252">
            <v>76320096</v>
          </cell>
          <cell r="E252" t="str">
            <v>jcorral@unicauca.edu.co</v>
          </cell>
          <cell r="F252" t="str">
            <v>Terminado</v>
          </cell>
          <cell r="G252">
            <v>40968</v>
          </cell>
          <cell r="H252">
            <v>41577</v>
          </cell>
          <cell r="I252" t="str">
            <v>Ingeniería Telemática</v>
          </cell>
          <cell r="J252" t="str">
            <v>Facultad de Ingeniería Electrónica y Telecomunicaciones</v>
          </cell>
        </row>
        <row r="253">
          <cell r="A253">
            <v>3592</v>
          </cell>
          <cell r="B253" t="str">
            <v>UN SISTEMA ELECTRONICO DE SALUD PERSONAL PARA EL TRATAMIENTO Y CONTROL DE DIABETES MELLITUS 2</v>
          </cell>
          <cell r="C253" t="str">
            <v>Diego Mauricio Lopez Gutierrez</v>
          </cell>
          <cell r="D253">
            <v>76325018</v>
          </cell>
          <cell r="E253" t="str">
            <v>dmlopez@unicauca.edu.co</v>
          </cell>
          <cell r="F253" t="str">
            <v>Terminado</v>
          </cell>
          <cell r="G253">
            <v>40970</v>
          </cell>
          <cell r="H253">
            <v>41396</v>
          </cell>
          <cell r="I253" t="str">
            <v>Ingeniería Telemática</v>
          </cell>
          <cell r="J253" t="str">
            <v>Facultad de Ingeniería Electrónica y Telecomunicaciones</v>
          </cell>
        </row>
        <row r="254">
          <cell r="A254">
            <v>3593</v>
          </cell>
          <cell r="B254" t="str">
            <v>SMARTA: MODELO PARA EL DESPLIEGUE DE PUBLICIDAD EN ENTORNOS DE COMPUTACION UBICUA SOPORTADO EN UN ESQUEMA DE COOPERACION SMART TV- SMARTPHONE</v>
          </cell>
          <cell r="C254" t="str">
            <v>Gustavo Adolfo Ramirez Gonzalez</v>
          </cell>
          <cell r="D254">
            <v>76329206</v>
          </cell>
          <cell r="E254" t="str">
            <v>gramirez@unicauca.edu.co</v>
          </cell>
          <cell r="F254" t="str">
            <v>Terminado</v>
          </cell>
          <cell r="G254">
            <v>40960</v>
          </cell>
          <cell r="H254">
            <v>41476</v>
          </cell>
          <cell r="I254" t="str">
            <v>Ingeniería Telemática</v>
          </cell>
          <cell r="J254" t="str">
            <v>Facultad de Ingeniería Electrónica y Telecomunicaciones</v>
          </cell>
        </row>
        <row r="255">
          <cell r="A255">
            <v>3600</v>
          </cell>
          <cell r="B255" t="str">
            <v xml:space="preserve">DISCURSO MUSEOGRAFICO CONTEMPORANEO, DISCURSO CURATORIAL Y MUSEOS DE POPAYAN. </v>
          </cell>
          <cell r="C255" t="str">
            <v>Jose Heiner Calero Cobo</v>
          </cell>
          <cell r="D255">
            <v>6315710</v>
          </cell>
          <cell r="E255" t="str">
            <v>jhcalero@unicauca.edu.co</v>
          </cell>
          <cell r="F255" t="str">
            <v>Terminado</v>
          </cell>
          <cell r="G255">
            <v>41204</v>
          </cell>
          <cell r="H255">
            <v>42185</v>
          </cell>
          <cell r="I255" t="str">
            <v>Artes 2000</v>
          </cell>
          <cell r="J255" t="str">
            <v>Facultad de Artes</v>
          </cell>
        </row>
        <row r="256">
          <cell r="A256">
            <v>3602</v>
          </cell>
          <cell r="B256" t="str">
            <v>EPOXIDACION ELECTROQUIMICA DE CITRAL CON UN COMPLEJO QUIRAL DE MANGANESO- SALEN.</v>
          </cell>
          <cell r="C256" t="str">
            <v xml:space="preserve">Olga Lucia  Hoyos Saavedra </v>
          </cell>
          <cell r="D256">
            <v>31948475</v>
          </cell>
          <cell r="E256" t="str">
            <v>olhoyos@unicauca.edu.co</v>
          </cell>
          <cell r="F256" t="str">
            <v>Terminado</v>
          </cell>
          <cell r="G256">
            <v>41001</v>
          </cell>
          <cell r="H256">
            <v>41519</v>
          </cell>
          <cell r="I256" t="str">
            <v>Grupo de Investigación en Procesos Electroquímicos - GIPEL</v>
          </cell>
          <cell r="J256" t="str">
            <v>Facultad de Ciencias Naturales, Exactas y de la Educación</v>
          </cell>
        </row>
        <row r="257">
          <cell r="A257">
            <v>3603</v>
          </cell>
          <cell r="B257" t="str">
            <v>OXIDACION ELECTROCATALITICA DE COMPUESTOS ORGANOCLORADOS SOBRE ELECTROCATALIZADORES PLATINADOS DOPADOS</v>
          </cell>
          <cell r="C257" t="str">
            <v xml:space="preserve">Johny Vilard Gutierrez Portilla </v>
          </cell>
          <cell r="D257">
            <v>8532449</v>
          </cell>
          <cell r="E257" t="str">
            <v>vilard@unicauca.edu.co</v>
          </cell>
          <cell r="F257" t="str">
            <v>Terminado</v>
          </cell>
          <cell r="G257">
            <v>40974</v>
          </cell>
          <cell r="H257">
            <v>41339</v>
          </cell>
          <cell r="I257" t="str">
            <v>Catalisis</v>
          </cell>
          <cell r="J257" t="str">
            <v>Facultad de Ciencias Naturales, Exactas y de la Educación</v>
          </cell>
        </row>
        <row r="258">
          <cell r="A258">
            <v>3605</v>
          </cell>
          <cell r="B258" t="str">
            <v>FORTALECIMIENTO DE EXPERIENCIAS PEDAGOGICAS EN EL AULA A PARTIR DEL DEBATE SOBRE LOS ELEMENTOS EDUCATICOS QUE EMERGEN EN CONTEXTOS SOCIALES DE DIVERSIDAD CULTURAL.</v>
          </cell>
          <cell r="C258" t="str">
            <v xml:space="preserve">Gloria Judith  Castro Bohorquez </v>
          </cell>
          <cell r="D258">
            <v>41687109</v>
          </cell>
          <cell r="E258" t="str">
            <v>gjcastro@unicauca.edu.co</v>
          </cell>
          <cell r="F258" t="str">
            <v>Terminado</v>
          </cell>
          <cell r="G258">
            <v>40970</v>
          </cell>
          <cell r="H258">
            <v>41628</v>
          </cell>
          <cell r="I258" t="str">
            <v>Grupo de Investigación en Enseñanza de las Ciencias y Contextos Culturales - GEC</v>
          </cell>
          <cell r="J258" t="str">
            <v>Facultad de Ciencias Naturales, Exactas y de la Educación</v>
          </cell>
        </row>
        <row r="259">
          <cell r="A259">
            <v>3606</v>
          </cell>
          <cell r="B259" t="str">
            <v>IDENTIFICACION DEL DAÑO OXIDATIVO O ALQUILANTE EN EL ADN DE LINFOCITOS HUMANOS DE PERSONAS EXPUESTAS OCUPACIONALMENTE A SOLVENTES  ORGANICOS Y PINTURAS EN EL DEPARTAMENTO DEL CAUCA.</v>
          </cell>
          <cell r="C259" t="str">
            <v>Luz Stella Hoyos Giraldo</v>
          </cell>
          <cell r="D259">
            <v>32331874</v>
          </cell>
          <cell r="E259" t="str">
            <v>lshoyos@unicauca.edu.co</v>
          </cell>
          <cell r="F259" t="str">
            <v>Terminado</v>
          </cell>
          <cell r="G259">
            <v>40971</v>
          </cell>
          <cell r="H259">
            <v>41438</v>
          </cell>
          <cell r="I259" t="str">
            <v>Toxicología Genética y Citogenética</v>
          </cell>
          <cell r="J259" t="str">
            <v>Facultad de Ciencias Naturales, Exactas y de la Educación</v>
          </cell>
        </row>
        <row r="260">
          <cell r="A260">
            <v>3607</v>
          </cell>
          <cell r="B260" t="str">
            <v>ANALISIS DE UN MODELO DE CORRIENTES INDUCIDAS EN PROBLEMAS DE ELECTROENCEFALOGRAFIA Y MAGNETOENCEFALOGRAFIA</v>
          </cell>
          <cell r="C260" t="str">
            <v>Ramiro Miguel Acevedo Martinez</v>
          </cell>
          <cell r="D260">
            <v>92530869</v>
          </cell>
          <cell r="E260" t="str">
            <v>rmacevedo@unicauca.edu.co</v>
          </cell>
          <cell r="F260" t="str">
            <v>Terminado</v>
          </cell>
          <cell r="G260">
            <v>41282</v>
          </cell>
          <cell r="H260">
            <v>41639</v>
          </cell>
          <cell r="I260" t="str">
            <v>Espacios Funcionales</v>
          </cell>
          <cell r="J260" t="str">
            <v>Facultad de Ciencias Naturales, Exactas y de la Educación</v>
          </cell>
        </row>
        <row r="261">
          <cell r="A261">
            <v>3608</v>
          </cell>
          <cell r="B261" t="str">
            <v>PROPIEDADES MECANICAS Y TRIBOLOGICAS DE RECUBRIMIENTO MULYICAPAS DE CARBONO TIPO DIAMANTE Y CARBURO DE TUNGSTENO (DLC/WCX) PARA APLICACIONES INDUSTRIALES.</v>
          </cell>
          <cell r="C261" t="str">
            <v>Carlos Alberto Rincon Lopez</v>
          </cell>
          <cell r="D261">
            <v>16351950</v>
          </cell>
          <cell r="E261" t="str">
            <v>crincon@unicauca.edu.co</v>
          </cell>
          <cell r="F261" t="str">
            <v>Terminado</v>
          </cell>
          <cell r="G261">
            <v>40975</v>
          </cell>
          <cell r="H261">
            <v>41728</v>
          </cell>
          <cell r="I261" t="str">
            <v>Fisica de Bajas Temperaturas - Edgar Holguin</v>
          </cell>
          <cell r="J261" t="str">
            <v>Facultad de Ciencias Naturales, Exactas y de la Educación</v>
          </cell>
        </row>
        <row r="262">
          <cell r="A262">
            <v>3609</v>
          </cell>
          <cell r="B262" t="str">
            <v>CONVIVENCIA ESCOLAR Y MALESTAR DOCENTE. ESTUDOP DE ESTRATEGIAS INNOVADORAS PARA LA COMUNIDAD EDUCATIVA EN LA I. E SAN ANTONIO DE PADUA.</v>
          </cell>
          <cell r="C262" t="str">
            <v>Angélica  Rodríguez Molano</v>
          </cell>
          <cell r="D262">
            <v>39787475</v>
          </cell>
          <cell r="E262" t="str">
            <v>anrodriguez@unicauca.edu.co</v>
          </cell>
          <cell r="F262" t="str">
            <v>Terminado</v>
          </cell>
          <cell r="G262">
            <v>40973</v>
          </cell>
          <cell r="H262">
            <v>41644</v>
          </cell>
          <cell r="I262" t="str">
            <v>Pedagogía y Currículo</v>
          </cell>
          <cell r="J262" t="str">
            <v>Facultad de Ciencias Naturales, Exactas y de la Educación</v>
          </cell>
        </row>
        <row r="263">
          <cell r="A263">
            <v>3617</v>
          </cell>
          <cell r="B263" t="str">
            <v>ESTUDIO ANALITICO SOBRE LA NIÑEZ EN EL DIARIO EL LIBERAL  1938-2011</v>
          </cell>
          <cell r="C263" t="str">
            <v>Mabel Farfán Martínez</v>
          </cell>
          <cell r="D263">
            <v>51783848</v>
          </cell>
          <cell r="E263" t="str">
            <v>mfarfan@unicauca.edu.co</v>
          </cell>
          <cell r="F263" t="str">
            <v>Terminado</v>
          </cell>
          <cell r="G263">
            <v>41073</v>
          </cell>
          <cell r="H263">
            <v>41438</v>
          </cell>
          <cell r="I263" t="str">
            <v>Estudios en Infancia y Conocimiento Social</v>
          </cell>
          <cell r="J263" t="str">
            <v>Facultad de Ciencias Naturales, Exactas y de la Educación</v>
          </cell>
        </row>
        <row r="264">
          <cell r="A264">
            <v>3618</v>
          </cell>
          <cell r="B264" t="str">
            <v>IMPLEMENTACION DE PROCESOS FORMATIVOS MEDIADOS POR LAS TICs EN EL PROGRAMA DE TURISMO DE LA FCCE- UNICAUCA: ESTRATEGIAS PARA SU RE- DIRECCIONAMIENTO EN EL MARCO DEL NUEVO ESTATUTO ACADEMICO.</v>
          </cell>
          <cell r="C264" t="str">
            <v>Andrés José Castrillón Muñoz</v>
          </cell>
          <cell r="D264">
            <v>10535159</v>
          </cell>
          <cell r="E264" t="str">
            <v>andresj99@yahoo.com</v>
          </cell>
          <cell r="F264" t="str">
            <v>Terminado</v>
          </cell>
          <cell r="G264">
            <v>40988</v>
          </cell>
          <cell r="H264">
            <v>41638</v>
          </cell>
          <cell r="I264" t="str">
            <v>DESARROLLO TURISTICO Y REGIONAL</v>
          </cell>
          <cell r="J264" t="str">
            <v>Facultad de Ciencias Contables Económicas y Administrativas</v>
          </cell>
        </row>
        <row r="265">
          <cell r="A265">
            <v>3619</v>
          </cell>
          <cell r="B265" t="str">
            <v xml:space="preserve">ELABORACION DE MAPAS DE POBREZA Y CALIDAD DE VIDA EN POPAYAN, AÑO 2012 </v>
          </cell>
          <cell r="C265" t="str">
            <v>Andres Mauricio Gomez Sanchez</v>
          </cell>
          <cell r="D265">
            <v>94449643</v>
          </cell>
          <cell r="E265" t="str">
            <v>amgomez@unicauca.edu.co</v>
          </cell>
          <cell r="F265" t="str">
            <v>Terminado</v>
          </cell>
          <cell r="G265">
            <v>40988</v>
          </cell>
          <cell r="H265">
            <v>41659</v>
          </cell>
          <cell r="I265" t="str">
            <v>Entropía</v>
          </cell>
          <cell r="J265" t="str">
            <v>Facultad de Ciencias Contables Económicas y Administrativas</v>
          </cell>
        </row>
        <row r="266">
          <cell r="A266">
            <v>3625</v>
          </cell>
          <cell r="B266" t="str">
            <v xml:space="preserve">RITUALES PARA LA MEMORIA: ALABAOS, ARRULLOS Y SALVES EN EL VALLE DEL PATIA </v>
          </cell>
          <cell r="C266" t="str">
            <v>Jose Rafael Rosero Morales</v>
          </cell>
          <cell r="D266">
            <v>76304834</v>
          </cell>
          <cell r="E266" t="str">
            <v>nnotiene@hotmail.com</v>
          </cell>
          <cell r="F266" t="str">
            <v>Terminado</v>
          </cell>
          <cell r="G266">
            <v>40988</v>
          </cell>
          <cell r="H266">
            <v>41445</v>
          </cell>
          <cell r="I266" t="str">
            <v>Cultura y Política</v>
          </cell>
          <cell r="J266" t="str">
            <v>Facultad de Ciencias Contables Económicas y Administrativas</v>
          </cell>
        </row>
        <row r="267">
          <cell r="A267">
            <v>3629</v>
          </cell>
          <cell r="B267" t="str">
            <v xml:space="preserve">PERFIL EPIDEMIOLOGICO DE DIABETES MELLITUS TIPO 2 EN UNA POBLACION DEL DEPARTAMENTO DEL CAUCA. </v>
          </cell>
          <cell r="C267" t="str">
            <v>Luis Alfonso Buitrago Torres</v>
          </cell>
          <cell r="D267">
            <v>17354110</v>
          </cell>
          <cell r="E267" t="str">
            <v>buitrago@unicauca.edu.co</v>
          </cell>
          <cell r="F267" t="str">
            <v>Terminado</v>
          </cell>
          <cell r="G267">
            <v>40988</v>
          </cell>
          <cell r="H267">
            <v>41817</v>
          </cell>
          <cell r="I267" t="str">
            <v>Ciencias Fisiológicas Experimentales - CIFIEX</v>
          </cell>
          <cell r="J267" t="str">
            <v>Facultad de Ciencias de la Salud</v>
          </cell>
        </row>
        <row r="268">
          <cell r="A268">
            <v>3630</v>
          </cell>
          <cell r="B268" t="str">
            <v>Diseño e implementación de un Prototipo de Comunicación de Datos Basado en Hardware Reconfigurable Fase 1</v>
          </cell>
          <cell r="C268" t="str">
            <v>Harold Armando Romo Romero</v>
          </cell>
          <cell r="D268">
            <v>12988509</v>
          </cell>
          <cell r="E268" t="str">
            <v>hromo@unicauca.edu.co</v>
          </cell>
          <cell r="F268" t="str">
            <v>Terminado</v>
          </cell>
          <cell r="G268">
            <v>41334</v>
          </cell>
          <cell r="H268">
            <v>41850</v>
          </cell>
          <cell r="I268" t="str">
            <v>Grupo I+D Nuevas Tecnologías en Telecomunicaciones - GNTT</v>
          </cell>
          <cell r="J268" t="str">
            <v>Facultad de Ingeniería Electrónica y Telecomunicaciones</v>
          </cell>
        </row>
        <row r="269">
          <cell r="A269">
            <v>3647</v>
          </cell>
          <cell r="B269" t="str">
            <v xml:space="preserve">ANALISIS MULTIFRACTAL PARA EL DIAGNOSTICO DE ENFERMEDADES CARDIOVASCULARES A PARTIR DE SEÑALES ELECTROCARDIOGRAFICAS.  </v>
          </cell>
          <cell r="C269" t="str">
            <v>Patricia Eugenia Velez Varela</v>
          </cell>
          <cell r="D269">
            <v>29993756</v>
          </cell>
          <cell r="E269" t="str">
            <v>pvelez@unicauca.edu.co</v>
          </cell>
          <cell r="F269" t="str">
            <v>Terminado</v>
          </cell>
          <cell r="G269">
            <v>40988</v>
          </cell>
          <cell r="H269">
            <v>41598</v>
          </cell>
          <cell r="I269" t="str">
            <v>Grupo I+D Nuevas Tecnologías en Telecomunicaciones - GNTT</v>
          </cell>
          <cell r="J269" t="str">
            <v>Facultad de Ingeniería Electrónica y Telecomunicaciones</v>
          </cell>
        </row>
        <row r="270">
          <cell r="A270">
            <v>3658</v>
          </cell>
          <cell r="B270" t="str">
            <v>CONTRATO DE FINANCIACION RC 381- 2011, CELEBRADO ENTRE COLCIENCIAS Y EL INSTITUTO NACIONAL DE SALUD. "PREDICCION DE POSIBLES AREAS ENDEMICAS PARA CRYPTOCOCCUS NEOFORMANS/ CRYPTOCOCCUS GATTII EN COLOMBIA: MODELO ECOLOGICO DE RIESGO".</v>
          </cell>
          <cell r="C270" t="str">
            <v xml:space="preserve">Fabiola Eugenia Gonzalez Cuellar </v>
          </cell>
          <cell r="D270">
            <v>34531970</v>
          </cell>
          <cell r="E270" t="str">
            <v>fegonza@unicauca.edu.co</v>
          </cell>
          <cell r="F270" t="str">
            <v>Terminado</v>
          </cell>
          <cell r="G270">
            <v>41115</v>
          </cell>
          <cell r="H270">
            <v>42210</v>
          </cell>
          <cell r="I270" t="str">
            <v xml:space="preserve">Centro de Estudios en Microbiología y Parasitología - CEMPA </v>
          </cell>
          <cell r="J270" t="str">
            <v>Facultad de Ciencias de la Salud</v>
          </cell>
        </row>
        <row r="271">
          <cell r="A271">
            <v>3663</v>
          </cell>
          <cell r="B271" t="str">
            <v>CONTRATO DE INVESTIGACION CON FINANCIAMIENTO IF-002-11, SUSCRITO ENTRE EL CENTRO DE INVESTIGACION DE LAS TELECOMUNICACIONES- CINTEL Y LA UNIVERSIDAD DEL CAUCA, PARA EL DESARROLLO DEL PROYECTO DENOMINADO: "MECANISMO PARA LA INTERPRETACION DE EMOCIONES EN LA EVALUACION DE USABILIDAD DE ENTORNOS VIRTUALES DE APRENDIZAJE"</v>
          </cell>
          <cell r="C271" t="str">
            <v>Cesar Alberto Collazos Ordoñez</v>
          </cell>
          <cell r="D271">
            <v>76309486</v>
          </cell>
          <cell r="E271" t="str">
            <v>ccollazo@unicauca.edu.co</v>
          </cell>
          <cell r="F271" t="str">
            <v>Terminado</v>
          </cell>
          <cell r="G271">
            <v>41016</v>
          </cell>
          <cell r="H271">
            <v>41381</v>
          </cell>
          <cell r="I271" t="str">
            <v>Investigación y desarrollo en ingeniería de software - IDIS</v>
          </cell>
          <cell r="J271" t="str">
            <v>Facultad de Ingeniería Electrónica y Telecomunicaciones</v>
          </cell>
        </row>
        <row r="272">
          <cell r="A272">
            <v>3664</v>
          </cell>
          <cell r="B272" t="str">
            <v>LINEAMIENTOS PARA LA FORMACION INICIAL DE DOCENTES EN EL USO PEDAGOGICO DE LA TIC- ORIENTADA AL MEJORAMIENTO Y LA INNOVACION DESDE LA UNIVERSIDAD</v>
          </cell>
          <cell r="C272" t="str">
            <v>Jorge Jair  Moreno Chaustre</v>
          </cell>
          <cell r="D272">
            <v>91296197</v>
          </cell>
          <cell r="E272" t="str">
            <v>jjmoreno@unicauca.edu.co</v>
          </cell>
          <cell r="F272" t="str">
            <v>Terminado</v>
          </cell>
          <cell r="G272">
            <v>40956</v>
          </cell>
          <cell r="H272">
            <v>41322</v>
          </cell>
          <cell r="I272" t="str">
            <v>Grupo I+D en Tecnologías de la Información - GTI</v>
          </cell>
          <cell r="J272" t="str">
            <v>Facultad de Ingeniería Electrónica y Telecomunicaciones</v>
          </cell>
        </row>
        <row r="273">
          <cell r="A273">
            <v>3667</v>
          </cell>
          <cell r="B273" t="str">
            <v>PRIMERA FASE DEL PROYECTO "BÚSQUEDA ACTIVA FOCAL INTEGRAL (BAFI) DE VIH EN POBLACIONES URBANAS VULNERABLES Y EFECTIVIDAD/SEGURIDAD DE LA ATENCIÓN INTEGRAL Y EL TRATAMIENTO ANTIRRETROVIAL. POPAYÁN- COLOMBIA, 2011-2013</v>
          </cell>
          <cell r="C273" t="str">
            <v>Maria Virginia Pinzon Fernandez</v>
          </cell>
          <cell r="D273">
            <v>34542710</v>
          </cell>
          <cell r="E273" t="str">
            <v>mpinzon@unicauca.edu.co</v>
          </cell>
          <cell r="F273" t="str">
            <v>Terminado</v>
          </cell>
          <cell r="G273">
            <v>40725</v>
          </cell>
          <cell r="H273">
            <v>41456</v>
          </cell>
          <cell r="I273" t="str">
            <v>Grupo de Investigación en Salud -GIS</v>
          </cell>
          <cell r="J273" t="str">
            <v>Facultad de Ciencias de la Salud</v>
          </cell>
        </row>
        <row r="274">
          <cell r="A274">
            <v>3670</v>
          </cell>
          <cell r="B274" t="str">
            <v>CONVENIO INTERADMINISTRATIVO DE COOPERACION FPI- CI- 003 SUSCRITO ENTRE EÑL RESGUARDO INDIGENA PISCUETAW Y EL MINISTERIO DE EDUCACION NACIONAL. "ATENCIÓN INTEGRAL A LA PRIMERA INFANCIA MISAK EN LAS COMUNIDADES INDÍGENAS GUAMBIANAS DE LOS CABILDOS DE LA ZONA BAJA DEL DEPARTAMENTO DEL CAUCA".</v>
          </cell>
          <cell r="C274" t="str">
            <v>Borgia Enrico Acosta Fuentes</v>
          </cell>
          <cell r="D274">
            <v>10538340</v>
          </cell>
          <cell r="E274" t="str">
            <v>bacosta@unicauca.edu.co</v>
          </cell>
          <cell r="F274" t="str">
            <v>Terminado</v>
          </cell>
          <cell r="G274">
            <v>41022</v>
          </cell>
          <cell r="H274">
            <v>41440</v>
          </cell>
          <cell r="I274" t="str">
            <v>Estudios en Educación Indígena y Multicultural - GEIM</v>
          </cell>
          <cell r="J274" t="str">
            <v>Facultad de Ciencias Naturales, Exactas y de la Educación</v>
          </cell>
        </row>
        <row r="275">
          <cell r="A275">
            <v>3673</v>
          </cell>
          <cell r="B275" t="str">
            <v>DESARROLLANDO E INTERCOMPORANDO MODELOS DE PREDICCION DE CRECIMIENTO Y PRODUCCION DE CULTIVOS COMO HERRAMIENTA PARA DETERMINAR LA VULNERABILIDAD DEL SECTOR AGRICOLA FRENTE A LA VARIABILIDAD Y EL CAMBIO CLIMATICO. (WP5) PROGRAMA PARA EL FORTALECIMIENTO DE RED INTERINSTITUCIONAL DE CAMBIO CLIMATICO Y SEGURIDAD ALIMENTARIA-. RECCLISA</v>
          </cell>
          <cell r="C275" t="str">
            <v>Nestor Miguel Riaño Herrera</v>
          </cell>
          <cell r="D275">
            <v>19461664</v>
          </cell>
          <cell r="E275" t="str">
            <v>nnotiene@hotmail.com</v>
          </cell>
          <cell r="F275" t="str">
            <v>En Ejecución</v>
          </cell>
          <cell r="G275">
            <v>41346</v>
          </cell>
          <cell r="H275">
            <v>42807</v>
          </cell>
          <cell r="I275" t="str">
            <v>Estudios Ambientales</v>
          </cell>
          <cell r="J275" t="str">
            <v>Facultad de Ciencias Naturales, Exactas y de la Educación</v>
          </cell>
        </row>
        <row r="276">
          <cell r="A276">
            <v>3675</v>
          </cell>
          <cell r="B276" t="str">
            <v>Programa para el fortalecimiento de red interinstitucional de cambio climático y seguridad alimentaria - RICCLISA, para enfrentar los efectos del cambio climático y la variabilida climática sector agrícola colombiano, proponiendo estrategias y lineamientos comunes para la incorporación de la gestión de riesgo y adaptación al cambio climático. (Programa y WP1)</v>
          </cell>
          <cell r="C276" t="str">
            <v>Apolinar Figueroa Casas</v>
          </cell>
          <cell r="D276">
            <v>10535397</v>
          </cell>
          <cell r="E276" t="str">
            <v>apolinar@unicauca.edu.co</v>
          </cell>
          <cell r="F276" t="str">
            <v>En Ejecución</v>
          </cell>
          <cell r="G276">
            <v>41346</v>
          </cell>
          <cell r="H276">
            <v>43172</v>
          </cell>
          <cell r="I276" t="str">
            <v>Estudios Ambientales</v>
          </cell>
          <cell r="J276" t="str">
            <v>Facultad de Ciencias Naturales, Exactas y de la Educación</v>
          </cell>
        </row>
        <row r="277">
          <cell r="A277">
            <v>3676</v>
          </cell>
          <cell r="B277" t="str">
            <v>PROYECTO COBERTURAS- PROGRAMA PARA EL FORTALECIMIENTO DE RED INTERINSTITUCIONAL DE CAMBIO CLIMATICO Y SEGURIDAD ALIMENTARIA - RICCLISA- (WP4)</v>
          </cell>
          <cell r="C277" t="str">
            <v>Apolinar Figueroa Casas</v>
          </cell>
          <cell r="D277">
            <v>10535397</v>
          </cell>
          <cell r="E277" t="str">
            <v>apolinar@unicauca.edu.co</v>
          </cell>
          <cell r="F277" t="str">
            <v>En Ejecución</v>
          </cell>
          <cell r="G277">
            <v>41346</v>
          </cell>
          <cell r="H277">
            <v>43172</v>
          </cell>
          <cell r="I277" t="str">
            <v>Estudios Ambientales</v>
          </cell>
          <cell r="J277" t="str">
            <v>Facultad de Ciencias Naturales, Exactas y de la Educación</v>
          </cell>
        </row>
        <row r="278">
          <cell r="A278">
            <v>3678</v>
          </cell>
          <cell r="B278" t="str">
            <v>SERVICIOS DE GENERACION DE ALERTAS AGROCLIMATICAS COM SOPORTE A LA TOMA DE DECISIONES DEL SECTOR CAFETERO COLOMBIANO AGROCLOUD- (WP2) PROGRAMA PARA EL FORTALECIMIENTO DE RED INTERINSTITUCIONAL DE CAMBIO CLIMATICO Y SEGURIDAD ALIMENTARIA RICCLISA</v>
          </cell>
          <cell r="C278" t="str">
            <v>Juan Carlos Corrales Muñoz</v>
          </cell>
          <cell r="D278">
            <v>76320096</v>
          </cell>
          <cell r="E278" t="str">
            <v>jcorral@unicauca.edu.co</v>
          </cell>
          <cell r="F278" t="str">
            <v>En Ejecución</v>
          </cell>
          <cell r="G278">
            <v>41346</v>
          </cell>
          <cell r="H278">
            <v>43172</v>
          </cell>
          <cell r="I278" t="str">
            <v>Ingeniería Telemática</v>
          </cell>
          <cell r="J278" t="str">
            <v>Facultad de Ingeniería Electrónica y Telecomunicaciones</v>
          </cell>
        </row>
        <row r="279">
          <cell r="A279">
            <v>3683</v>
          </cell>
          <cell r="B279" t="str">
            <v>CARACTERIZACION HIDROBIOLOGICA DE HUMEDALES EN LA CUENCA ALTA DEL VALLE GEOGRAFICO DEL RIO CAUCA: DIVERSIDAD DEL PLANCTON, MACROFITAS ACUATICAS Y MACROINVERTEBRADOS</v>
          </cell>
          <cell r="C279" t="str">
            <v>Leonidas Zambrano Polanco</v>
          </cell>
          <cell r="D279">
            <v>14965889</v>
          </cell>
          <cell r="E279" t="str">
            <v>lpolanco@unicauca.edu.co</v>
          </cell>
          <cell r="F279" t="str">
            <v>Terminado</v>
          </cell>
          <cell r="G279">
            <v>40756</v>
          </cell>
          <cell r="H279">
            <v>41628</v>
          </cell>
          <cell r="I279" t="str">
            <v>Estudios en Recursos Hidrobiológicos Continentales</v>
          </cell>
          <cell r="J279" t="str">
            <v>Facultad de Ciencias Naturales, Exactas y de la Educación</v>
          </cell>
        </row>
        <row r="280">
          <cell r="A280">
            <v>3685</v>
          </cell>
          <cell r="B280" t="str">
            <v xml:space="preserve">INVESTIGACION- CREACION ESTETICA, CRITICA CON ENFOQUE INTERCULTURAL </v>
          </cell>
          <cell r="C280" t="str">
            <v>Mario Armando  Valencia Cardona</v>
          </cell>
          <cell r="D280">
            <v>10285254</v>
          </cell>
          <cell r="E280" t="str">
            <v>mavalencia@unicauca.edu.co</v>
          </cell>
          <cell r="F280" t="str">
            <v>Terminado</v>
          </cell>
          <cell r="G280">
            <v>40918</v>
          </cell>
          <cell r="H280">
            <v>41394</v>
          </cell>
          <cell r="I280" t="str">
            <v>Estética y Crítica</v>
          </cell>
          <cell r="J280" t="str">
            <v>Facultad de Ciencias Humanas y Sociales</v>
          </cell>
        </row>
        <row r="281">
          <cell r="A281">
            <v>3688</v>
          </cell>
          <cell r="B281" t="str">
            <v>EVALUACION CITOTOXICA Y GENOTOXICA DE LA EXPOSICION CRONICA AL HUMO BIOMASA ME DIANTE LA PRUEBA DE MICRONUCLEOS EN CELULAS DE LOS EPITELIOS BUCAL Y NASAL, EN UN GRUPO DE MUJERES EXPUESTAS PERTENECIENTES A ZONAS RURALES ALEDAÑAS AL MUNICIPIO DE POPAYAN-CAUCA</v>
          </cell>
          <cell r="C281" t="str">
            <v>Silvio Marino  Carvajal Varona</v>
          </cell>
          <cell r="D281">
            <v>10520632</v>
          </cell>
          <cell r="E281" t="str">
            <v>carvajal@unicauca.edu.co</v>
          </cell>
          <cell r="F281" t="str">
            <v>Terminado</v>
          </cell>
          <cell r="G281">
            <v>40844</v>
          </cell>
          <cell r="H281">
            <v>41118</v>
          </cell>
          <cell r="I281" t="str">
            <v>Toxicología Genética y Citogenética</v>
          </cell>
          <cell r="J281" t="str">
            <v>Facultad de Ciencias Naturales, Exactas y de la Educación</v>
          </cell>
        </row>
        <row r="282">
          <cell r="A282">
            <v>3697</v>
          </cell>
          <cell r="B282" t="str">
            <v>DE LAS DINÁMICAS  INSTITUCIONALES  AL DESARROLLO SOSTENIBLE REGIONAL: LA ECONOMÍA POLÍTICA DEL AGUA Y LA DEGRADACIÓN EN CUENCA ALTA DEL RIO CAUCA</v>
          </cell>
          <cell r="C282" t="str">
            <v>raul cortes landazury</v>
          </cell>
          <cell r="D282">
            <v>16776407</v>
          </cell>
          <cell r="E282" t="str">
            <v>rcortes@unicauca.edu.co</v>
          </cell>
          <cell r="F282" t="str">
            <v>Terminado</v>
          </cell>
          <cell r="G282">
            <v>40909</v>
          </cell>
          <cell r="H282">
            <v>41275</v>
          </cell>
          <cell r="I282" t="str">
            <v>Desarrollo y Políticas Públicas. POLINOMIA.</v>
          </cell>
          <cell r="J282" t="str">
            <v>Facultad de Ciencias Contables Económicas y Administrativas</v>
          </cell>
        </row>
        <row r="283">
          <cell r="A283">
            <v>3698</v>
          </cell>
          <cell r="B283" t="str">
            <v>RED TEMATICA EN APLICACIONES Y USABILIDAD DE LA TELEVISION DIGITAL INTERACTIVA - REDAUTI</v>
          </cell>
          <cell r="C283" t="str">
            <v>Jose Luis Arciniegas Herrera</v>
          </cell>
          <cell r="D283">
            <v>76319265</v>
          </cell>
          <cell r="E283" t="str">
            <v>jlarci@unicauca.edu.co</v>
          </cell>
          <cell r="F283" t="str">
            <v>Terminado</v>
          </cell>
          <cell r="G283">
            <v>40909</v>
          </cell>
          <cell r="H283">
            <v>42369</v>
          </cell>
          <cell r="I283" t="str">
            <v>Ingeniería Telemática</v>
          </cell>
          <cell r="J283" t="str">
            <v>Facultad de Ingeniería Electrónica y Telecomunicaciones</v>
          </cell>
        </row>
        <row r="284">
          <cell r="A284">
            <v>3704</v>
          </cell>
          <cell r="B284" t="str">
            <v>CONSTRUCCIÓN DE UN SISTEMA DE INDICADORES PARA LA MEDICIÓN DE LAS CAPACIDADES DE INVESTIGACIÓN DE LA UNIVERSIDAD DEL CAUCA DESDE LA PERSPECTIVA DE LA GESTIÓN DEL CONOCIMIENTO. Fase III.</v>
          </cell>
          <cell r="C284" t="str">
            <v>Adolfo León Plazas Tenorio</v>
          </cell>
          <cell r="D284">
            <v>16260836</v>
          </cell>
          <cell r="E284" t="str">
            <v>aplazas@unicauca.edu.co</v>
          </cell>
          <cell r="F284" t="str">
            <v>En Ejecución</v>
          </cell>
          <cell r="G284">
            <v>40967</v>
          </cell>
          <cell r="H284">
            <v>41271</v>
          </cell>
          <cell r="I284" t="str">
            <v>Modelos Regionales De Competitividad</v>
          </cell>
          <cell r="J284" t="str">
            <v>Interinstitucional</v>
          </cell>
        </row>
        <row r="285">
          <cell r="A285">
            <v>3705</v>
          </cell>
          <cell r="B285" t="str">
            <v>EVALUACIÓN LOCAL DE LA RADIACIÓN SOLAR Y DISEÑO DE UN SISTEMA FOTOVOLTAICO AUTÓNOMO PARA APLICACIONES RESIDENCIALES</v>
          </cell>
          <cell r="C285" t="str">
            <v>Wayner Rivera  Marquez</v>
          </cell>
          <cell r="D285">
            <v>16611388</v>
          </cell>
          <cell r="E285" t="str">
            <v>wrivera@unicauca.edu.co</v>
          </cell>
          <cell r="F285" t="str">
            <v>Terminado</v>
          </cell>
          <cell r="G285">
            <v>40969</v>
          </cell>
          <cell r="H285">
            <v>41518</v>
          </cell>
          <cell r="I285" t="str">
            <v>Materiales y Nanotecnología</v>
          </cell>
          <cell r="J285" t="str">
            <v>Facultad de Ciencias Naturales, Exactas y de la Educación</v>
          </cell>
        </row>
        <row r="286">
          <cell r="A286">
            <v>3706</v>
          </cell>
          <cell r="B286" t="str">
            <v xml:space="preserve">PROYECTO LATINOAMERICANO DE EDUCACION POPULAR FASE II, LA EDUCACION POPULAR EN EL PROCESO DE FORMACION DE MAESTROS. LICENCIATURAS DE EDUCACION BASICA CON ENFASIS EN CIENCIAS NATURALES Y EDUCACION AMBIENTAL, LENGUA CASTELLANA E INGLES </v>
          </cell>
          <cell r="C286" t="str">
            <v>Robert Alfredo Euscategui Pachon</v>
          </cell>
          <cell r="D286">
            <v>10547293</v>
          </cell>
          <cell r="E286" t="str">
            <v>raeusca@unicauca.edu.co</v>
          </cell>
          <cell r="F286" t="str">
            <v>Terminado</v>
          </cell>
          <cell r="G286">
            <v>40725</v>
          </cell>
          <cell r="H286">
            <v>41258</v>
          </cell>
          <cell r="I286" t="str">
            <v>Grupo de Educación Popular y Comunitaria</v>
          </cell>
          <cell r="J286" t="str">
            <v>Facultad de Ciencias Naturales, Exactas y de la Educación</v>
          </cell>
        </row>
        <row r="287">
          <cell r="A287">
            <v>3707</v>
          </cell>
          <cell r="B287" t="str">
            <v xml:space="preserve">ANTROPOLOGIAS EN COLOMBIA. TRAYECTORIAS, TENDENCIAS Y DESAFIOS CONTEMPORANEOS. </v>
          </cell>
          <cell r="C287" t="str">
            <v>Jairo Tocancipá Falla</v>
          </cell>
          <cell r="D287">
            <v>12120023</v>
          </cell>
          <cell r="E287" t="str">
            <v>jtocancipa@unicauca.edu.co</v>
          </cell>
          <cell r="F287" t="str">
            <v>Terminado</v>
          </cell>
          <cell r="G287">
            <v>40967</v>
          </cell>
          <cell r="H287">
            <v>41608</v>
          </cell>
          <cell r="I287" t="str">
            <v>Estudios Sociales Comparativos Andes, Amazonia, Costa Pacífica</v>
          </cell>
          <cell r="J287" t="str">
            <v>Facultad de Ciencias Humanas y Sociales</v>
          </cell>
        </row>
        <row r="288">
          <cell r="A288">
            <v>3711</v>
          </cell>
          <cell r="B288" t="str">
            <v>ACUERDO ESPECIFICO No. 005 de 2012 SUSCRITO ENTRE INGEOMINAS Y LA UNIVERSIDAD DEL CAUCA .</v>
          </cell>
          <cell r="C288" t="str">
            <v>Maria Patricia Torres Hernandez</v>
          </cell>
          <cell r="D288">
            <v>43019039</v>
          </cell>
          <cell r="E288" t="str">
            <v>mptorres@unicauca.edu.co</v>
          </cell>
          <cell r="F288" t="str">
            <v>Terminado</v>
          </cell>
          <cell r="G288">
            <v>40969</v>
          </cell>
          <cell r="H288">
            <v>41334</v>
          </cell>
          <cell r="I288" t="str">
            <v>Investigadores Independientes</v>
          </cell>
          <cell r="J288" t="str">
            <v>Otro</v>
          </cell>
        </row>
        <row r="289">
          <cell r="A289">
            <v>3713</v>
          </cell>
          <cell r="B289" t="str">
            <v>RED IBEROAMERICANA DE APOYO A LOS PROCESOS DE ENSEÑANZA- APRENDIZAJE DE COMPETENCIAS PROFESIONALES A TRAVES DE ENTORNOS UBICUOS Y COLABORATIVOS. U- CSCL</v>
          </cell>
          <cell r="C289" t="str">
            <v>Cesar Alberto Collazos Ordoñez</v>
          </cell>
          <cell r="D289">
            <v>76309486</v>
          </cell>
          <cell r="E289" t="str">
            <v>ccollazo@unicauca.edu.co</v>
          </cell>
          <cell r="F289" t="str">
            <v>En Ejecución</v>
          </cell>
          <cell r="G289">
            <v>41275</v>
          </cell>
          <cell r="H289">
            <v>42735</v>
          </cell>
          <cell r="I289" t="str">
            <v>Investigación y desarrollo en ingeniería de software - IDIS</v>
          </cell>
          <cell r="J289" t="str">
            <v>Facultad de Ingeniería Electrónica y Telecomunicaciones</v>
          </cell>
        </row>
        <row r="290">
          <cell r="A290">
            <v>3714</v>
          </cell>
          <cell r="B290" t="str">
            <v xml:space="preserve">LA FUNCION SOCIAL DE LA EDUCACION ARTISTICA CONTEMPORANEA: DEL SALON DE CLASES AL CONTEXTO COMO TALLER EXPANDIDO. HACIA UNA PEDAGOGIA DE LA COSMOVISION </v>
          </cell>
          <cell r="C290" t="str">
            <v>Jose Heiner Calero Cobo</v>
          </cell>
          <cell r="D290">
            <v>6315710</v>
          </cell>
          <cell r="E290" t="str">
            <v>jhcalero@unicauca.edu.co</v>
          </cell>
          <cell r="F290" t="str">
            <v>Terminado</v>
          </cell>
          <cell r="G290">
            <v>40817</v>
          </cell>
          <cell r="H290">
            <v>41913</v>
          </cell>
          <cell r="I290" t="str">
            <v>Artes 2000</v>
          </cell>
          <cell r="J290" t="str">
            <v>Facultad de Artes</v>
          </cell>
        </row>
        <row r="291">
          <cell r="A291">
            <v>3716</v>
          </cell>
          <cell r="B291" t="str">
            <v>ACUERDO DE SUBVENCION No. 601102 TUCAN3G 08.03.13 A SUSCRIBIR ENTRE LA UNIVERSIDAD POLITECNICA DE CATALUNYA COMO COORDINADOR DEL CONSORCIO Y LA UNIVERSIDAD DEL CAUCA. PROYECTO: TCAN3G. WIRELESS TECHNOLOGIES FOR UNDERDEVELOPED NON- URBAN AREAS BASED ON CELLULAR 3G FEMTO/RELAYS DEPLOYMENTS.</v>
          </cell>
          <cell r="C291" t="str">
            <v>Alvaro Rendón Gallón</v>
          </cell>
          <cell r="D291">
            <v>6211037</v>
          </cell>
          <cell r="E291" t="str">
            <v>arendon@unicauca.edu.co</v>
          </cell>
          <cell r="F291" t="str">
            <v>En Ejecución</v>
          </cell>
          <cell r="G291">
            <v>41306</v>
          </cell>
          <cell r="H291">
            <v>43100</v>
          </cell>
          <cell r="I291" t="str">
            <v>Ingeniería Telemática</v>
          </cell>
          <cell r="J291" t="str">
            <v>Facultad de Ingeniería Electrónica y Telecomunicaciones</v>
          </cell>
        </row>
        <row r="292">
          <cell r="A292">
            <v>3719</v>
          </cell>
          <cell r="B292" t="str">
            <v>ANALISIS BIOINFORMATICO DE SECUENCIAS CON ACTIVIDAD TOXICA QUE POSEEN FOSFOLIPASAS A2 UTILES PARA EL DISEÑO DE ANTI VENENOS ESPECIFICOS DE TOXINAS.</v>
          </cell>
          <cell r="C292" t="str">
            <v>Patricia Eugenia Velez Varela</v>
          </cell>
          <cell r="D292">
            <v>29993756</v>
          </cell>
          <cell r="E292" t="str">
            <v>pvelez@unicauca.edu.co</v>
          </cell>
          <cell r="F292" t="str">
            <v>Terminado</v>
          </cell>
          <cell r="G292">
            <v>40598</v>
          </cell>
          <cell r="H292">
            <v>40963</v>
          </cell>
          <cell r="I292" t="str">
            <v>Biología Molecular y Ambiental del Cáncer - BIMAC</v>
          </cell>
          <cell r="J292" t="str">
            <v>Facultad de Ciencias Naturales, Exactas y de la Educación</v>
          </cell>
        </row>
        <row r="293">
          <cell r="A293">
            <v>3726</v>
          </cell>
          <cell r="B293" t="str">
            <v>CONTRATO DE FINANCIAMIENTO No. 523-2012 CELEBRADO ENTRE COLCIENCIAS Y LA UNIVERSIDAD DEL CAUCA PARA EL DESARROLLO DEL PROYECTO: "CONTAMINACION POR HELICOBACTER PYLORI EN FUENTES DE AGUA: MODELO ECOSISTEMICO EN UNA POBLACION DE ALTO RIESGO PARA CANCER GASTRICO EN EL DEPARTAMENDO DEL CAUCA"</v>
          </cell>
          <cell r="C293" t="str">
            <v>Claudia Patricia Acosta Astaiza</v>
          </cell>
          <cell r="D293">
            <v>34561797</v>
          </cell>
          <cell r="E293" t="str">
            <v>c_acosta_astaiza@hotmail.com</v>
          </cell>
          <cell r="F293" t="str">
            <v>Terminado</v>
          </cell>
          <cell r="G293">
            <v>41325</v>
          </cell>
          <cell r="H293">
            <v>42663</v>
          </cell>
          <cell r="I293" t="str">
            <v>Genética Humana Aplicada - GIGHA</v>
          </cell>
          <cell r="J293" t="str">
            <v>Facultad de Ciencias de la Salud</v>
          </cell>
        </row>
        <row r="294">
          <cell r="A294">
            <v>3727</v>
          </cell>
          <cell r="B294" t="str">
            <v>CONTRATO CON FINANCIAMIENTO RC No. 743-2013. CELEBRADO ENTRE COLCIENCIAS Y LA UNIVERSIDAD DEL CAUCA. SIMETIC: UNA ESTRATEGIA PARA LA CARACTERIZACION Y AUTOCUIDADO DE PACIENTES CON SINDROME METABOLICO SOPORTADA EN TECNOLOGIAS DE LA INFORMACION Y LA COMUNICACION (TICs)</v>
          </cell>
          <cell r="C294" t="str">
            <v>Rosa Elvira Alvarez Rosero</v>
          </cell>
          <cell r="D294">
            <v>34557095</v>
          </cell>
          <cell r="E294" t="str">
            <v>nnotiene@hotmail.com</v>
          </cell>
          <cell r="F294" t="str">
            <v>Terminado</v>
          </cell>
          <cell r="G294">
            <v>41638</v>
          </cell>
          <cell r="H294">
            <v>43099</v>
          </cell>
          <cell r="I294" t="str">
            <v>Ciencias Fisiológicas Experimentales - CIFIEX</v>
          </cell>
          <cell r="J294" t="str">
            <v>Facultad de Ciencias de la Salud</v>
          </cell>
        </row>
        <row r="295">
          <cell r="A295">
            <v>3740</v>
          </cell>
          <cell r="B295" t="str">
            <v>CONVENIO DE COOPERACION CELEBRADO ENTRE LA UNIVERSIDAD DEL SINU Y LA UNIVERSIDAD DEL CAUCA. EVALUACION Y CARACTERIZACIÓN DE MEZCLAS COMPLEJAS EN UNA MINA DE CARBON A CIELO ABIERTO Y SUS EFECTOS BIOLOGICOS EN LINFOCITOS HUMANOS POLIMORFICOS. CONVENIO N° 002 DE 2015</v>
          </cell>
          <cell r="C295" t="str">
            <v>Lyda Marcela  Espitia Pérez</v>
          </cell>
          <cell r="D295">
            <v>25801122</v>
          </cell>
          <cell r="E295" t="str">
            <v>lydaespitia@unisinu.edu.co</v>
          </cell>
          <cell r="F295" t="str">
            <v>En Ejecución</v>
          </cell>
          <cell r="G295">
            <v>41688</v>
          </cell>
          <cell r="H295">
            <v>42996</v>
          </cell>
          <cell r="I295" t="str">
            <v>Toxicología Genética y Citogenética</v>
          </cell>
          <cell r="J295" t="str">
            <v>Facultad de Ciencias Naturales, Exactas y de la Educación</v>
          </cell>
        </row>
        <row r="296">
          <cell r="A296">
            <v>3743</v>
          </cell>
          <cell r="B296" t="str">
            <v>CONVENIO ESPECIFICO DE COOPERACION No. UN-OJ 2014-26513, SUSCRITO ENTRE LA FUNDACION UNIVERSITARIA DEL NORTE Y LA UNIVERSIDAD DEL CAUCA. ACOPLE DE ELEMENTOS FINITOS Y ELEMENTOS DE FRONTERA PARA MODELOS DE CORRIENTE INDUCIDA: APLICACION A E/MEG Y A PROBLEMAS CON CONDUCTORES FERROMAGNETICOS</v>
          </cell>
          <cell r="C296" t="str">
            <v>Ramiro Miguel Acevedo Martinez</v>
          </cell>
          <cell r="D296">
            <v>92530869</v>
          </cell>
          <cell r="E296" t="str">
            <v>rmacevedo@unicauca.edu.co</v>
          </cell>
          <cell r="F296" t="str">
            <v>En Ejecución</v>
          </cell>
          <cell r="G296">
            <v>41694</v>
          </cell>
          <cell r="H296">
            <v>43336</v>
          </cell>
          <cell r="I296" t="str">
            <v>Espacios Funcionales</v>
          </cell>
          <cell r="J296" t="str">
            <v>Facultad de Ciencias Naturales, Exactas y de la Educación</v>
          </cell>
        </row>
        <row r="297">
          <cell r="A297">
            <v>3744</v>
          </cell>
          <cell r="B297" t="str">
            <v>CONTRATO RC. No. 0394-2013, CELEBRADO ENTRE LA FIDUCIARIA BOGOTA Y LA UNIVERSIDAD DEL CAUCA. CONSTRUCCIÓN DE CONJUNTOS Bh[g], PROPIEDAD DE MIDY ALGUNAS APLICACIONES.</v>
          </cell>
          <cell r="C297" t="str">
            <v>Carlos Alberto Trujillo Solarte</v>
          </cell>
          <cell r="D297">
            <v>10532448</v>
          </cell>
          <cell r="E297" t="str">
            <v>trujillo@unicauca.edu.co</v>
          </cell>
          <cell r="F297" t="str">
            <v>Terminado</v>
          </cell>
          <cell r="G297">
            <v>41550</v>
          </cell>
          <cell r="H297">
            <v>42738</v>
          </cell>
          <cell r="I297" t="str">
            <v>MATEMÁTICA DISCRETA Y APLICACIONES: ERM MATDIS</v>
          </cell>
          <cell r="J297" t="str">
            <v>Facultad de Ciencias Naturales, Exactas y de la Educación</v>
          </cell>
        </row>
        <row r="298">
          <cell r="A298">
            <v>3757</v>
          </cell>
          <cell r="B298" t="str">
            <v xml:space="preserve">CONVENIO DE COOPERACION CELEBRADO ENTRE LA UNIVERSIDAD DEL SINU Y LA UNIVERSIDAD DEL CAUCA. ''EVALUACIÓN DEL DAÑO GENOMICO, GENOTOXICIDAD, Y SUSCEPTIBILIDAD GENETICA EN POBLACIONES CON EXPOSICION DIETARIA A METILMERCURIO EN TRES DEPARTAMENTOS DE LA REGION CARIBE COLOMBIANA''. CONVENIO DE N° 003 DE 2014 </v>
          </cell>
          <cell r="C298" t="str">
            <v>Luz Stella Hoyos Giraldo</v>
          </cell>
          <cell r="D298">
            <v>32331874</v>
          </cell>
          <cell r="E298" t="str">
            <v>lshoyos@unicauca.edu.co</v>
          </cell>
          <cell r="F298" t="str">
            <v>En Ejecución</v>
          </cell>
          <cell r="G298">
            <v>41992</v>
          </cell>
          <cell r="H298">
            <v>42996</v>
          </cell>
          <cell r="I298" t="str">
            <v>Toxicología Genética y Citogenética</v>
          </cell>
          <cell r="J298" t="str">
            <v>Facultad de Ciencias Naturales, Exactas y de la Educación</v>
          </cell>
        </row>
        <row r="299">
          <cell r="A299">
            <v>3765</v>
          </cell>
          <cell r="B299" t="str">
            <v xml:space="preserve">CONVENIO ESPECIAL DE COOPERACION  No. 0433-2012, SUSCRITO ENTRE  FIDUBOGOTÁ Y LA UNIVERSIDAD DEL CAUCA, PROGRAMA ONDAS CAUCA. _x000D_
</v>
          </cell>
          <cell r="C299" t="str">
            <v>Freddy Hernan Pisso Rengifo</v>
          </cell>
          <cell r="D299">
            <v>10524236</v>
          </cell>
          <cell r="E299" t="str">
            <v>ipedu@unicauca.edu.co</v>
          </cell>
          <cell r="F299" t="str">
            <v>Terminado</v>
          </cell>
          <cell r="G299">
            <v>41094</v>
          </cell>
          <cell r="H299">
            <v>41763</v>
          </cell>
          <cell r="I299" t="str">
            <v>Investigadores Independientes</v>
          </cell>
          <cell r="J299" t="str">
            <v>Otro</v>
          </cell>
        </row>
        <row r="300">
          <cell r="A300">
            <v>3767</v>
          </cell>
          <cell r="B300" t="str">
            <v xml:space="preserve">CONVENIO ESPECIAL DE COOPERACION  No. 769 de 2012 SUSCRITO ENTRE LA FISUCIARIA BOGOTA Y LA UNIVERSIDAD DEL CAUCA. JOVEN INVESTIGADOR: JULIAN FERNANDO MUÑOZ </v>
          </cell>
          <cell r="C300" t="str">
            <v xml:space="preserve">Edgar Leonairo Pencué Fierro </v>
          </cell>
          <cell r="D300">
            <v>76324546</v>
          </cell>
          <cell r="E300" t="str">
            <v>leonairo@unicauca.edu.co</v>
          </cell>
          <cell r="F300" t="str">
            <v>Terminado</v>
          </cell>
          <cell r="G300">
            <v>41372</v>
          </cell>
          <cell r="H300">
            <v>41737</v>
          </cell>
          <cell r="I300" t="str">
            <v>Óptica y laser</v>
          </cell>
          <cell r="J300" t="str">
            <v>Facultad de Ciencias Naturales, Exactas y de la Educación</v>
          </cell>
        </row>
        <row r="301">
          <cell r="A301">
            <v>3770</v>
          </cell>
          <cell r="B301" t="str">
            <v>CONVENIO ESPECIAL DE COOPERACION No. 0499-2012 SUSCRITO ENTRE LA FIDUCIARIA BOGOTA Y LA UNIVERSIDAD DEL CAUCA. PROGRAMA ONDAS CAUCA- RECURSOS ECOPETROL</v>
          </cell>
          <cell r="C301" t="str">
            <v>Freddy Hernan Pisso Rengifo</v>
          </cell>
          <cell r="D301">
            <v>10524236</v>
          </cell>
          <cell r="E301" t="str">
            <v>ipedu@unicauca.edu.co</v>
          </cell>
          <cell r="F301" t="str">
            <v>Terminado</v>
          </cell>
          <cell r="G301">
            <v>41166</v>
          </cell>
          <cell r="H301">
            <v>41531</v>
          </cell>
          <cell r="I301" t="str">
            <v>Investigadores Independientes</v>
          </cell>
          <cell r="J301" t="str">
            <v>Otro</v>
          </cell>
        </row>
        <row r="302">
          <cell r="A302">
            <v>3771</v>
          </cell>
          <cell r="B302" t="str">
            <v>CONVENIO DE COOPERACION ENTRE LA UNIVERSIDAD DE BERLIN Y LA UNIVERSIDAD DEL CAUCA VIRTUAL CLASSROOM OF MATHEMATICS AND MENTORING - PROYECTO ALFA III</v>
          </cell>
          <cell r="C302" t="str">
            <v>Jorge Enrique  Barrera</v>
          </cell>
          <cell r="D302">
            <v>19446961</v>
          </cell>
          <cell r="E302" t="str">
            <v>jebarrera@unicauca.edu.co</v>
          </cell>
          <cell r="F302" t="str">
            <v>Terminado</v>
          </cell>
          <cell r="G302">
            <v>40892</v>
          </cell>
          <cell r="H302">
            <v>41988</v>
          </cell>
          <cell r="I302" t="str">
            <v>Investigaciones Contables, Económicas Y Administrativas - GICEA</v>
          </cell>
          <cell r="J302" t="str">
            <v>Facultad de Ciencias Contables Económicas y Administrativas</v>
          </cell>
        </row>
        <row r="303">
          <cell r="A303">
            <v>3772</v>
          </cell>
          <cell r="B303" t="str">
            <v>CONVENIO ESPECIAL DE COOPERACION No. 769 DE 2012 SUSCRITP ENTRE LA FIDUCIARIA BOGOTA Y LA UNIVERSIDAD DEL CAUCA. JOVEN INVESTIGADOR: CRISTIAN CAMILO VIDAL MALDONADO.</v>
          </cell>
          <cell r="C303" t="str">
            <v>Apolinar Figueroa Casas</v>
          </cell>
          <cell r="D303">
            <v>10535397</v>
          </cell>
          <cell r="E303" t="str">
            <v>apolinar@unicauca.edu.co</v>
          </cell>
          <cell r="F303" t="str">
            <v>Terminado</v>
          </cell>
          <cell r="G303">
            <v>41353</v>
          </cell>
          <cell r="H303">
            <v>41718</v>
          </cell>
          <cell r="I303" t="str">
            <v>Estudios Ambientales</v>
          </cell>
          <cell r="J303" t="str">
            <v>Facultad de Ciencias Naturales, Exactas y de la Educación</v>
          </cell>
        </row>
        <row r="304">
          <cell r="A304">
            <v>3776</v>
          </cell>
          <cell r="B304" t="str">
            <v>CONVENIO ESPECIAL DE COOPERACION No. 769 DE 2012 SUSCRITO ENTRE LA FIDUCIARIA BOGOTA Y LA UNIVERSIDAD DEL CAUCA. JOVEN INVESTIGADOR: SANTIAGO VALENCIA AGREDO.</v>
          </cell>
          <cell r="C304" t="str">
            <v>Apolinar Figueroa Casas</v>
          </cell>
          <cell r="D304">
            <v>10535397</v>
          </cell>
          <cell r="E304" t="str">
            <v>apolinar@unicauca.edu.co</v>
          </cell>
          <cell r="F304" t="str">
            <v>Terminado</v>
          </cell>
          <cell r="G304">
            <v>41351</v>
          </cell>
          <cell r="H304">
            <v>41716</v>
          </cell>
          <cell r="I304" t="str">
            <v>Estudios Ambientales</v>
          </cell>
          <cell r="J304" t="str">
            <v>Facultad de Ciencias Naturales, Exactas y de la Educación</v>
          </cell>
        </row>
        <row r="305">
          <cell r="A305">
            <v>3782</v>
          </cell>
          <cell r="B305" t="str">
            <v xml:space="preserve">TEMATICAS: ITINERARIO DE FORMACION PARA LA APROPIACION PROFESIONAL DE TIC DE DIRECTIVOS DOCENTES. </v>
          </cell>
          <cell r="C305" t="str">
            <v>Mario Fernando  Solarte Sarasty</v>
          </cell>
          <cell r="D305">
            <v>76319313</v>
          </cell>
          <cell r="E305" t="str">
            <v>msolarte@unicauca.edu.co</v>
          </cell>
          <cell r="F305" t="str">
            <v>Terminado</v>
          </cell>
          <cell r="G305">
            <v>41155</v>
          </cell>
          <cell r="H305">
            <v>41257</v>
          </cell>
          <cell r="I305" t="str">
            <v>Ingeniería Telemática</v>
          </cell>
          <cell r="J305" t="str">
            <v>Facultad de Ingeniería Electrónica y Telecomunicaciones</v>
          </cell>
        </row>
        <row r="306">
          <cell r="A306">
            <v>3784</v>
          </cell>
          <cell r="B306" t="str">
            <v>CONVENIO ESPECIAL DE COOPERACION No. 0139 DE 2013 SUSCRITO ENTRE LA FIDUCIARIA BOGOTA, LA CORPORACION CENTRO INTERNACIONAL DE INVESTIGACION E INNOVACION DEL AGUA CIAGUA Y LA UNIVERSIDAD DEL CAUCA. ADMINISTRA CIAGUA. MODALIDAD INTERINSTITUCIONAL.</v>
          </cell>
          <cell r="C306" t="str">
            <v>Apolinar Figueroa Casas</v>
          </cell>
          <cell r="D306">
            <v>10535397</v>
          </cell>
          <cell r="E306" t="str">
            <v>apolinar@unicauca.edu.co</v>
          </cell>
          <cell r="F306" t="str">
            <v>Terminado</v>
          </cell>
          <cell r="G306">
            <v>41347</v>
          </cell>
          <cell r="H306">
            <v>41712</v>
          </cell>
          <cell r="I306" t="str">
            <v>Estudios Ambientales</v>
          </cell>
          <cell r="J306" t="str">
            <v>Facultad de Ciencias Naturales, Exactas y de la Educación</v>
          </cell>
        </row>
        <row r="307">
          <cell r="A307">
            <v>3786</v>
          </cell>
          <cell r="B307" t="str">
            <v>CONVENIO ESPECIAL DE COOPERACION No. 769 DE 2012 SUSCRITO ENTRE LA FIDUCIARIA BOGOTA Y LA UNIVERSIDAD DEL CAUCA. JOVEN INVESTIGADOR: LUZ ADRIANA PLAZAS</v>
          </cell>
          <cell r="C307" t="str">
            <v xml:space="preserve">Mario Milver Patiño Velasco </v>
          </cell>
          <cell r="D307">
            <v>76320329</v>
          </cell>
          <cell r="E307" t="str">
            <v>mpatino@unicauca.edu.co</v>
          </cell>
          <cell r="F307" t="str">
            <v>Terminado</v>
          </cell>
          <cell r="G307">
            <v>41374</v>
          </cell>
          <cell r="H307">
            <v>41739</v>
          </cell>
          <cell r="I307" t="str">
            <v>Óptica y laser</v>
          </cell>
          <cell r="J307" t="str">
            <v>Facultad de Ciencias Naturales, Exactas y de la Educación</v>
          </cell>
        </row>
        <row r="308">
          <cell r="A308">
            <v>3790</v>
          </cell>
          <cell r="B308" t="str">
            <v>CONVENIO ESPECIAL DE COOPERACION No. 769 DE 2012 SUSCRITO ENTRE LA FIDUCIARIA BOGOTA Y LA UNIVERSIDAD DEL CAUCA. JOVEN INVESTIGADOR: VIVIANA MORENO SERNA</v>
          </cell>
          <cell r="C308" t="str">
            <v>Luis Alfonso  Vargas Jimenez</v>
          </cell>
          <cell r="D308">
            <v>16599316</v>
          </cell>
          <cell r="E308" t="str">
            <v>lavargas@unicauca.edu.co</v>
          </cell>
          <cell r="F308" t="str">
            <v>Terminado</v>
          </cell>
          <cell r="G308">
            <v>41351</v>
          </cell>
          <cell r="H308">
            <v>41716</v>
          </cell>
          <cell r="I308" t="str">
            <v>Catalisis</v>
          </cell>
          <cell r="J308" t="str">
            <v>Facultad de Ciencias Naturales, Exactas y de la Educación</v>
          </cell>
        </row>
        <row r="309">
          <cell r="A309">
            <v>3791</v>
          </cell>
          <cell r="B309" t="str">
            <v>CONVENIO ESPECIAL DE COOPERACION No. 769 DE 2012 SUSCRITO ENTRE LA FIDUCIARIA BOGOTA Y LA UNIVERSIDAD DEL CAUCA. JOVEN INVESTIGADOR: CARLOS ANDRES MARTOS OJEDA.</v>
          </cell>
          <cell r="C309" t="str">
            <v>Carlos Alberto Trujillo Solarte</v>
          </cell>
          <cell r="D309">
            <v>10532448</v>
          </cell>
          <cell r="E309" t="str">
            <v>trujillo@unicauca.edu.co</v>
          </cell>
          <cell r="F309" t="str">
            <v>Terminado</v>
          </cell>
          <cell r="G309">
            <v>41367</v>
          </cell>
          <cell r="H309">
            <v>41732</v>
          </cell>
          <cell r="I309" t="str">
            <v>ALGEBRA, TEORIA DE NUMEROS Y APLICACIONES</v>
          </cell>
          <cell r="J309" t="str">
            <v>Interinstitucional</v>
          </cell>
        </row>
        <row r="310">
          <cell r="A310">
            <v>3794</v>
          </cell>
          <cell r="B310" t="str">
            <v xml:space="preserve">CONVENIO ESPECIAL DE COOPERACION No. 769 DE 2012 SUSCRITO ENTRE LA FIDUCIARIA BOGOTA Y LA UNIVERSIDAD DEL CAUCA. JOVEN INVESTIGADOR: DIANA ISABEL TRUJILLO CIFUENTES. </v>
          </cell>
          <cell r="C310" t="str">
            <v>Oscar Josue Calderón Cortes</v>
          </cell>
          <cell r="D310">
            <v>12139176</v>
          </cell>
          <cell r="E310" t="str">
            <v>oscarc@unicauca.edu.co</v>
          </cell>
          <cell r="F310" t="str">
            <v>Terminado</v>
          </cell>
          <cell r="G310">
            <v>41367</v>
          </cell>
          <cell r="H310">
            <v>41732</v>
          </cell>
          <cell r="I310" t="str">
            <v>Grupo I+D Nuevas Tecnologías en Telecomunicaciones - GNTT</v>
          </cell>
          <cell r="J310" t="str">
            <v>Facultad de Ingeniería Electrónica y Telecomunicaciones</v>
          </cell>
        </row>
        <row r="311">
          <cell r="A311">
            <v>3799</v>
          </cell>
          <cell r="B311" t="str">
            <v>CONVENIO ESPECIAL DE COOPERACION No. 769 DE 2012 SUSCRITO ENTRE LA FIDUCIARIA BOGOTA Y LA UNIVERSIDAD DEL CAUCA. JOVEN INVESTIGADOR:  SANDRA PATRICIA PAZ PEÑA .</v>
          </cell>
          <cell r="C311" t="str">
            <v>Silvio Andrés Mosquera Sánchez</v>
          </cell>
          <cell r="D311">
            <v>4664453</v>
          </cell>
          <cell r="E311" t="str">
            <v>smosquera@unicauca.edu.co</v>
          </cell>
          <cell r="F311" t="str">
            <v>Terminado</v>
          </cell>
          <cell r="G311">
            <v>41394</v>
          </cell>
          <cell r="H311">
            <v>41759</v>
          </cell>
          <cell r="I311" t="str">
            <v>Ciencia y Tecnología de Biomoléculas de Interes Agroindustrial -CYTBIA</v>
          </cell>
          <cell r="J311" t="str">
            <v>Facultad de Ciencias Agrarias</v>
          </cell>
        </row>
        <row r="312">
          <cell r="A312">
            <v>3801</v>
          </cell>
          <cell r="B312" t="str">
            <v>CONVENIO ESPECIAL DE COOPERACION No. 769 DE 2012 SUSCRITO ENTRE LA FIDUCIARIA BOGOTA Y LA UNIVERSIDAD DEL CAUCA. JOVEN INVESTIGADOR: DIANA MARCELA TORRES CUELLAR.</v>
          </cell>
          <cell r="C312" t="str">
            <v>Claudia Patricia Acosta Astaiza</v>
          </cell>
          <cell r="D312">
            <v>34561797</v>
          </cell>
          <cell r="E312" t="str">
            <v>c_acosta_astaiza@hotmail.com</v>
          </cell>
          <cell r="F312" t="str">
            <v>Terminado</v>
          </cell>
          <cell r="G312">
            <v>41366</v>
          </cell>
          <cell r="H312">
            <v>41731</v>
          </cell>
          <cell r="I312" t="str">
            <v>Genética Humana Aplicada - GIGHA</v>
          </cell>
          <cell r="J312" t="str">
            <v>Facultad de Ciencias de la Salud</v>
          </cell>
        </row>
        <row r="313">
          <cell r="A313">
            <v>3806</v>
          </cell>
          <cell r="B313" t="str">
            <v>CONVENIO ESPECIAL DE COOPERACION No. 769 DE 2012 SUSCRITO ENTRE LA FIDUCIARIA BOGOTA Y LA UNIVERSIDAD DEL CAUCA. JOVEN INVESTIGADOR: LEADITH ALEXANDRA GUTIERREZ VELEZ.</v>
          </cell>
          <cell r="C313" t="str">
            <v>Nelson Jose Vivas Quila</v>
          </cell>
          <cell r="D313">
            <v>10545742</v>
          </cell>
          <cell r="E313" t="str">
            <v>nvivas@unicauca.edu.co</v>
          </cell>
          <cell r="F313" t="str">
            <v>Terminado</v>
          </cell>
          <cell r="G313">
            <v>41387</v>
          </cell>
          <cell r="H313">
            <v>41752</v>
          </cell>
          <cell r="I313" t="str">
            <v>Nutrición Agropecuaria</v>
          </cell>
          <cell r="J313" t="str">
            <v>Facultad de Ciencias Agrarias</v>
          </cell>
        </row>
        <row r="314">
          <cell r="A314">
            <v>3816</v>
          </cell>
          <cell r="B314" t="str">
            <v xml:space="preserve">CONVENIO ESPECIAL DE COOPERACION No. 769 DE 2012 SUSCRITO ENTRE LA FIDUCIARIA BOGOTA Y LA UNIVERSIDAD DEL CAUCA. JOVEN INVESTIGADOR: ELIZABETH ROJAS FERNANDEZ. </v>
          </cell>
          <cell r="C314" t="str">
            <v>José Luis Hoyos Concha</v>
          </cell>
          <cell r="D314">
            <v>76323371</v>
          </cell>
          <cell r="E314" t="str">
            <v>jlhoyos@unicauca.edu.co</v>
          </cell>
          <cell r="F314" t="str">
            <v>Terminado</v>
          </cell>
          <cell r="G314">
            <v>41386</v>
          </cell>
          <cell r="H314">
            <v>41751</v>
          </cell>
          <cell r="I314" t="str">
            <v>Aprovechamiento de Subproductos, Residuos y Desechos Agroindustriales - ASUBAGROIN</v>
          </cell>
          <cell r="J314" t="str">
            <v>Facultad de Ciencias Agrarias</v>
          </cell>
        </row>
        <row r="315">
          <cell r="A315">
            <v>3818</v>
          </cell>
          <cell r="B315" t="str">
            <v xml:space="preserve">CONVENIO ESPECIAL DE COOPERACION No. 769 DE 2012 SUSCRITO ENTRE LA FIDUCIARIA BOGOTA Y LA UNIVERSIDAD DEL CAUCA. JOVEN INVESTIGADOR: OMAR MIGUEL PORTILLA ZUÑIGA. </v>
          </cell>
          <cell r="C315" t="str">
            <v>German  Cuervo Ochoa</v>
          </cell>
          <cell r="D315">
            <v>4280394</v>
          </cell>
          <cell r="E315" t="str">
            <v>gcuervo@unicauca.edu.co</v>
          </cell>
          <cell r="F315" t="str">
            <v>Terminado</v>
          </cell>
          <cell r="G315">
            <v>41372</v>
          </cell>
          <cell r="H315">
            <v>41737</v>
          </cell>
          <cell r="I315" t="str">
            <v>Grupo de Investigación en Procesos Electroquímicos - GIPEL</v>
          </cell>
          <cell r="J315" t="str">
            <v>Facultad de Ciencias Naturales, Exactas y de la Educación</v>
          </cell>
        </row>
        <row r="316">
          <cell r="A316">
            <v>3820</v>
          </cell>
          <cell r="B316" t="str">
            <v>CONVENIO ESPECIAL DE COOPERACION No. 769 DE 2012 SUSCRITO ENTRE LA FIDUCIARIA BOGOTA Y LA UNIVERSIDAD DEL CAUCA. JOVEN INVESTIGADOR: MISAEL CORDOBA  ARROYO.</v>
          </cell>
          <cell r="C316" t="str">
            <v xml:space="preserve">Alfonso Enrique  Ramirez Sanabria </v>
          </cell>
          <cell r="D316">
            <v>94310837</v>
          </cell>
          <cell r="E316" t="str">
            <v>aramirez@unicauca.edu.co</v>
          </cell>
          <cell r="F316" t="str">
            <v>Terminado</v>
          </cell>
          <cell r="G316">
            <v>41351</v>
          </cell>
          <cell r="H316">
            <v>41716</v>
          </cell>
          <cell r="I316" t="str">
            <v>Catalisis</v>
          </cell>
          <cell r="J316" t="str">
            <v>Facultad de Ciencias Naturales, Exactas y de la Educación</v>
          </cell>
        </row>
        <row r="317">
          <cell r="A317">
            <v>3820</v>
          </cell>
          <cell r="B317" t="str">
            <v>CONVENIO ESPECIAL DE COOPERACION No. 769 DE 2012 SUSCRITO ENTRE LA FIDUCIARIA BOGOTA Y LA UNIVERSIDAD DEL CAUCA. JOVEN INVESTIGADOR: MISAEL CORDOBA  ARROYO.</v>
          </cell>
          <cell r="C317" t="str">
            <v>Misael Cordoba Arrollo</v>
          </cell>
          <cell r="D317">
            <v>1061719499</v>
          </cell>
          <cell r="E317" t="str">
            <v>nnotiene@hotmail.com</v>
          </cell>
          <cell r="F317" t="str">
            <v>Terminado</v>
          </cell>
          <cell r="G317">
            <v>41351</v>
          </cell>
          <cell r="H317">
            <v>41716</v>
          </cell>
          <cell r="I317" t="str">
            <v>Catalisis</v>
          </cell>
          <cell r="J317" t="str">
            <v>Facultad de Ciencias Naturales, Exactas y de la Educación</v>
          </cell>
        </row>
        <row r="318">
          <cell r="A318">
            <v>3823</v>
          </cell>
          <cell r="B318" t="str">
            <v>CONVENIO ESPECIAL DE COOPERACION No. 769 DE 2012 SUSCRITO ENTRE LA FIDUCIARIA BOGOTA Y LA UNIVERSIDAD DEL CAUCA. JOVEN INVESTIGADOR: CRISTIAN ALDEMAR GASCA.</v>
          </cell>
          <cell r="C318" t="str">
            <v>Edier Humberto Perez</v>
          </cell>
          <cell r="D318">
            <v>16687546</v>
          </cell>
          <cell r="E318" t="str">
            <v>ehperez@unicauca.edu.co</v>
          </cell>
          <cell r="F318" t="str">
            <v>Suspendido</v>
          </cell>
          <cell r="G318">
            <v>41352</v>
          </cell>
          <cell r="H318">
            <v>41717</v>
          </cell>
          <cell r="I318" t="str">
            <v>Estudios Ambientales</v>
          </cell>
          <cell r="J318" t="str">
            <v>Facultad de Ciencias Naturales, Exactas y de la Educación</v>
          </cell>
        </row>
        <row r="319">
          <cell r="A319">
            <v>3828</v>
          </cell>
          <cell r="B319" t="str">
            <v xml:space="preserve">CONTRATO RC. No. 0141- 2013 CELEBRADO ENTRE LA FIDUSIARIA BOGOTA Y LA UNIVVERSIDAD DEL CAUCA, DENOMINADO: "DISEÑO Y APLICACION DE UN SOFTWARE PARA LA GESTION Y DIVULGACION DE LAS COLECCIONES DE REFERENCIA ARQUEOLOGICA DE LA UNIVERSIDAD DEL CAUCA" </v>
          </cell>
          <cell r="C319" t="str">
            <v>Guillermo Andres Ospina Rodriguez</v>
          </cell>
          <cell r="D319">
            <v>94324003</v>
          </cell>
          <cell r="E319" t="str">
            <v>gospina@unicauca.edu.co</v>
          </cell>
          <cell r="F319" t="str">
            <v>Terminado</v>
          </cell>
          <cell r="G319">
            <v>41346</v>
          </cell>
          <cell r="H319">
            <v>41711</v>
          </cell>
          <cell r="I319" t="str">
            <v>Estudios Sociales Comparativos Andes, Amazonia, Costa Pacífica</v>
          </cell>
          <cell r="J319" t="str">
            <v>Facultad de Ciencias Humanas y Sociales</v>
          </cell>
        </row>
        <row r="320">
          <cell r="A320">
            <v>3847</v>
          </cell>
          <cell r="B320" t="str">
            <v xml:space="preserve">CONFORMACIÓN DE NÚCLEOS DE INNOVACIÓN FUNDAMENTADOS EN GESTIÓN DE CONOCIMIENTO PARA PROMOVER EL DESARROLLO DE PRODUCTOS INNOVADORES EN EL DEPARTAMENTO DEL CAUCA. (S.G.R-SISTEMA GENERAL DE REGALÍAS). _x000D_
</v>
          </cell>
          <cell r="C320" t="str">
            <v>Adolfo León Plazas Tenorio</v>
          </cell>
          <cell r="D320">
            <v>16260836</v>
          </cell>
          <cell r="E320" t="str">
            <v>aplazas@unicauca.edu.co</v>
          </cell>
          <cell r="F320" t="str">
            <v>Terminado</v>
          </cell>
          <cell r="G320">
            <v>41537</v>
          </cell>
          <cell r="H320">
            <v>42602</v>
          </cell>
          <cell r="I320" t="str">
            <v>Modelos Regionales De Competitividad</v>
          </cell>
          <cell r="J320" t="str">
            <v>Interinstitucional</v>
          </cell>
        </row>
        <row r="321">
          <cell r="A321">
            <v>3848</v>
          </cell>
          <cell r="B321" t="str">
            <v>RED DE FORMACION DE TALENTO HUMANO PARA LA INNOVACION SOCIAL Y PRODUCTIVA EN EL DEPARTAMENTO DEL CAUCA.  (S.G.R-Sistema General de Regalías).</v>
          </cell>
          <cell r="C321" t="str">
            <v>Alvaro Rendón Gallón</v>
          </cell>
          <cell r="D321">
            <v>6211037</v>
          </cell>
          <cell r="E321" t="str">
            <v>arendon@unicauca.edu.co</v>
          </cell>
          <cell r="F321" t="str">
            <v>En Ejecución</v>
          </cell>
          <cell r="G321">
            <v>41520</v>
          </cell>
          <cell r="H321">
            <v>43710</v>
          </cell>
          <cell r="I321" t="str">
            <v>Ingeniería Telemática</v>
          </cell>
          <cell r="J321" t="str">
            <v>Facultad de Ingeniería Electrónica y Telecomunicaciones</v>
          </cell>
        </row>
        <row r="322">
          <cell r="A322">
            <v>3849</v>
          </cell>
          <cell r="B322" t="str">
            <v>CONVENIO ESPECIAL DE COOPERACION CELEBRADO ENTRE EL DEPARTAMENTO DEL CAUCA Y LA UNIVERSIDAD DEL CAUCA NO. 11932013. INVESTIGACION Y DESARROLLO DE EMPAQUES BIODEGRADABLES</v>
          </cell>
          <cell r="C322" t="str">
            <v>José Fernando Solanilla Duque</v>
          </cell>
          <cell r="D322">
            <v>7552689</v>
          </cell>
          <cell r="E322" t="str">
            <v>jsolanilla@unicauca.edu.co</v>
          </cell>
          <cell r="F322" t="str">
            <v>En Ejecución</v>
          </cell>
          <cell r="G322">
            <v>41761</v>
          </cell>
          <cell r="H322">
            <v>43955</v>
          </cell>
          <cell r="I322" t="str">
            <v>Ciencia y Tecnología de Biomoléculas de Interes Agroindustrial -CYTBIA</v>
          </cell>
          <cell r="J322" t="str">
            <v>Facultad de Ciencias Agrarias</v>
          </cell>
        </row>
        <row r="323">
          <cell r="A323">
            <v>3860</v>
          </cell>
          <cell r="B323" t="str">
            <v>CONSTRUCCION DE MODELOS DE NEGOCIO PARA LA INNOVACION SOCIAL</v>
          </cell>
          <cell r="C323" t="str">
            <v>José Fernando Solanilla Duque</v>
          </cell>
          <cell r="D323">
            <v>7552689</v>
          </cell>
          <cell r="E323" t="str">
            <v>jsolanilla@unicauca.edu.co</v>
          </cell>
          <cell r="F323" t="str">
            <v>En Ejecución</v>
          </cell>
          <cell r="G323">
            <v>41122</v>
          </cell>
          <cell r="H323">
            <v>43100</v>
          </cell>
          <cell r="I323" t="str">
            <v>Ciencia y Tecnología de Biomoléculas de Interes Agroindustrial -CYTBIA</v>
          </cell>
          <cell r="J323" t="str">
            <v>Facultad de Ciencias Agrarias</v>
          </cell>
        </row>
        <row r="324">
          <cell r="A324">
            <v>3871</v>
          </cell>
          <cell r="B324" t="str">
            <v>LAS LEYES MODELO DE LAS NACIONES UNIDAS COMO INSTRUMENTO DE ARMONIZACION DEL DERECHO DE CONTRATACION ELECTRONICA EN LA COMUNIDAD ANDINA</v>
          </cell>
          <cell r="C324" t="str">
            <v>Hugo Armando Polanco López</v>
          </cell>
          <cell r="D324">
            <v>12144883</v>
          </cell>
          <cell r="E324" t="str">
            <v>hpolanco@unicauca.edu.co</v>
          </cell>
          <cell r="F324" t="str">
            <v>Terminado</v>
          </cell>
          <cell r="G324">
            <v>41183</v>
          </cell>
          <cell r="H324">
            <v>42278</v>
          </cell>
          <cell r="I324" t="str">
            <v>Grupo de Investigación en Derecho Privado Contemporáneo</v>
          </cell>
          <cell r="J324" t="str">
            <v>Facultad de Derecho y Ciencias Políticas</v>
          </cell>
        </row>
        <row r="325">
          <cell r="A325">
            <v>3874</v>
          </cell>
          <cell r="B325" t="str">
            <v>CONTRATO RC. No. 0835 - 2012 ENTRE LA FIDUCIARIA BOGOTÁ Y EL CENTRO REGIONAL DE PRODUCTIVIDAD E INNOVACIÓN DEL CAUCA CREPIC. CONSOLIDACION DE LA OFERTA TECNOLOGICA DE UN PROTOTIPO DE EMPAQUE SEMIRRIGIDO BIODEGRADABLE A PARTIR DE LA HARINA DE YUCA Y FIBRA DE FIQUE.</v>
          </cell>
          <cell r="C325" t="str">
            <v>Hector Samuel Villada Castillo</v>
          </cell>
          <cell r="D325">
            <v>7551810</v>
          </cell>
          <cell r="E325" t="str">
            <v>villada@unicauca.edu.co</v>
          </cell>
          <cell r="F325" t="str">
            <v>Terminado</v>
          </cell>
          <cell r="G325">
            <v>41310</v>
          </cell>
          <cell r="H325">
            <v>41675</v>
          </cell>
          <cell r="I325" t="str">
            <v>Ciencia y Tecnología de Biomoléculas de Interes Agroindustrial -CYTBIA</v>
          </cell>
          <cell r="J325" t="str">
            <v>Facultad de Ciencias Agrarias</v>
          </cell>
        </row>
        <row r="326">
          <cell r="A326">
            <v>3876</v>
          </cell>
          <cell r="B326" t="str">
            <v>CONTRATO RC. No. 0829- 2012 CELEBRADO ENTRE LA FIDUCIARIA BOGOTA DEL CAUCA. APLICACION DE TECNOLOGIAS PARA LA TRANSFORMACION DE SISTEMAS GANDEROS EN EL DEPARTAMENTO DEL CAUCA.</v>
          </cell>
          <cell r="C326" t="str">
            <v>Nelson Jose Vivas Quila</v>
          </cell>
          <cell r="D326">
            <v>10545742</v>
          </cell>
          <cell r="E326" t="str">
            <v>nvivas@unicauca.edu.co</v>
          </cell>
          <cell r="F326" t="str">
            <v>Terminado</v>
          </cell>
          <cell r="G326">
            <v>41332</v>
          </cell>
          <cell r="H326">
            <v>41878</v>
          </cell>
          <cell r="I326" t="str">
            <v>Nutrición Agropecuaria</v>
          </cell>
          <cell r="J326" t="str">
            <v>Facultad de Ciencias Agrarias</v>
          </cell>
        </row>
        <row r="327">
          <cell r="A327">
            <v>3881</v>
          </cell>
          <cell r="B327" t="str">
            <v>CONVENIO ESPECIFICO CELEBRADO ENTRE LA COMPAÑIA ENERGETICA DE OCCIDENTE  Y LA UNIVERSIDAD DEL CAUCA. E.S.P 23-32. 6/125/2012. PROYECTO DE INVESTIGACION: SISTEMA DE AMARRE AUTOMATICO.</v>
          </cell>
          <cell r="C327" t="str">
            <v>Juan Fernando Flórez Marulanda</v>
          </cell>
          <cell r="D327">
            <v>94382281</v>
          </cell>
          <cell r="E327" t="str">
            <v>jflorez@unicauca.edu.co</v>
          </cell>
          <cell r="F327" t="str">
            <v>Terminado</v>
          </cell>
          <cell r="G327">
            <v>41341</v>
          </cell>
          <cell r="H327">
            <v>41828</v>
          </cell>
          <cell r="I327" t="str">
            <v>Automática Industrial</v>
          </cell>
          <cell r="J327" t="str">
            <v>Facultad de Ingeniería Electrónica y Telecomunicaciones</v>
          </cell>
        </row>
        <row r="328">
          <cell r="A328">
            <v>3883</v>
          </cell>
          <cell r="B328" t="str">
            <v>ALTERNATIVAS PARA EL USO DE SUBPRODUCTOS DERIVADOS DE LA AGROINDUSTRIA PISCÍCOLA. (S.G.R-SISTEMA GENERAL DE REGALÍAS).</v>
          </cell>
          <cell r="C328" t="str">
            <v>José Luis Hoyos Concha</v>
          </cell>
          <cell r="D328">
            <v>76323371</v>
          </cell>
          <cell r="E328" t="str">
            <v>jlhoyos@unicauca.edu.co</v>
          </cell>
          <cell r="F328" t="str">
            <v>En Ejecución</v>
          </cell>
          <cell r="G328">
            <v>41507</v>
          </cell>
          <cell r="H328">
            <v>44915</v>
          </cell>
          <cell r="I328" t="str">
            <v>Aprovechamiento de Subproductos, Residuos y Desechos Agroindustriales - ASUBAGROIN</v>
          </cell>
          <cell r="J328" t="str">
            <v>Facultad de Ciencias Agrarias</v>
          </cell>
        </row>
        <row r="329">
          <cell r="A329">
            <v>3885</v>
          </cell>
          <cell r="B329" t="str">
            <v>PROGRAMA INTEGRAL PARA LA PREVENCIÓN DE CÁNCER DE CUELLO UTERINO EN DOCE MUNICIPIOS - CAUCA - OCCIDENTE</v>
          </cell>
          <cell r="C329" t="str">
            <v>Carlos Hernán Sierra Torres</v>
          </cell>
          <cell r="D329">
            <v>76318112</v>
          </cell>
          <cell r="E329" t="str">
            <v>hsierra@unicauca.edu.co</v>
          </cell>
          <cell r="F329" t="str">
            <v>En Ejecución</v>
          </cell>
          <cell r="G329">
            <v>42052</v>
          </cell>
          <cell r="H329">
            <v>43465</v>
          </cell>
          <cell r="I329" t="str">
            <v>Genética Humana Aplicada - GIGHA</v>
          </cell>
          <cell r="J329" t="str">
            <v>Facultad de Ciencias de la Salud</v>
          </cell>
        </row>
        <row r="330">
          <cell r="A330">
            <v>3894</v>
          </cell>
          <cell r="B330" t="str">
            <v>CENTRO DE INVESTIGACIÓN, PROMOCIÓN E INNOVACIÓN SOCIAL PARA EL DESARROLLO DE LA CAFICULTURA CAUCANA. CONVENIO NO. 11982013</v>
          </cell>
          <cell r="C330" t="str">
            <v>Olga Lucía Cadena Durán</v>
          </cell>
          <cell r="D330">
            <v>52021928</v>
          </cell>
          <cell r="E330" t="str">
            <v>olgacadena@unicauca.edu.co</v>
          </cell>
          <cell r="F330" t="str">
            <v>En Ejecución</v>
          </cell>
          <cell r="G330">
            <v>41691</v>
          </cell>
          <cell r="H330">
            <v>43698</v>
          </cell>
          <cell r="I330" t="str">
            <v>Investigaciones Contables, Económicas Y Administrativas - GICEA</v>
          </cell>
          <cell r="J330" t="str">
            <v>Facultad de Ciencias Contables Económicas y Administrativas</v>
          </cell>
        </row>
        <row r="331">
          <cell r="A331">
            <v>3895</v>
          </cell>
          <cell r="B331" t="str">
            <v>USO Y MANEJO DEL AGUA Y SU RELACIÓN CON ENFERMEDADES INFECCIOSAS EMERGENTES EN OCHO MUNICIPIOS DEL DEPARTAMENTO DEL CAUCA</v>
          </cell>
          <cell r="C331" t="str">
            <v>Claudia Patricia Acosta Astaiza</v>
          </cell>
          <cell r="D331">
            <v>34561797</v>
          </cell>
          <cell r="E331" t="str">
            <v>c_acosta_astaiza@hotmail.com</v>
          </cell>
          <cell r="F331" t="str">
            <v>En Ejecución</v>
          </cell>
          <cell r="G331">
            <v>42065</v>
          </cell>
          <cell r="H331">
            <v>43281</v>
          </cell>
          <cell r="I331" t="str">
            <v>Genética Humana Aplicada - GIGHA</v>
          </cell>
          <cell r="J331" t="str">
            <v>Facultad de Ciencias de la Salud</v>
          </cell>
        </row>
        <row r="332">
          <cell r="A332">
            <v>3897</v>
          </cell>
          <cell r="B332" t="str">
            <v xml:space="preserve">TRANSICION EPIDEMIOLOGICA DE ACCIDENTES DE TRANSITO Y TRANSPORTE EN EL CAUCA. </v>
          </cell>
          <cell r="C332" t="str">
            <v xml:space="preserve">Sandra Jimena  Jácome Velasco </v>
          </cell>
          <cell r="D332">
            <v>34565722</v>
          </cell>
          <cell r="E332" t="str">
            <v>sajacome@unicauca.edu.co</v>
          </cell>
          <cell r="F332" t="str">
            <v>Terminado</v>
          </cell>
          <cell r="G332">
            <v>41183</v>
          </cell>
          <cell r="H332">
            <v>41791</v>
          </cell>
          <cell r="I332" t="str">
            <v>Movimiento Corporal Humano y Calidad de Vida</v>
          </cell>
          <cell r="J332" t="str">
            <v>Facultad de Ciencias de la Salud</v>
          </cell>
        </row>
        <row r="333">
          <cell r="A333">
            <v>3900</v>
          </cell>
          <cell r="B333" t="str">
            <v>CONVENIO DE COOPERACION SUSCRITO CON LA CORPORACION PARA LA RECONSTRUCCION DE LA CUENCA DEL RIO PAEZ Y ZONAS ALEDAÑAS- NASA KIWE, PARA DESARROLLAR EL PROYECTO DE INVESTIGACION PROYECTO PARA LA REALIZACION DE LOS ESTUDIOS DE VULNERABILIDAD Y RIESGOS DERIVADOS DEL FLUJO DE LODO DEL VOLCAN NEVADO DEL HUILA DENTRO DEL COMPES 3667- 2010</v>
          </cell>
          <cell r="C333" t="str">
            <v>Apolinar Figueroa Casas</v>
          </cell>
          <cell r="D333">
            <v>10535397</v>
          </cell>
          <cell r="E333" t="str">
            <v>apolinar@unicauca.edu.co</v>
          </cell>
          <cell r="F333" t="str">
            <v>Terminado</v>
          </cell>
          <cell r="G333">
            <v>41400</v>
          </cell>
          <cell r="H333">
            <v>41833</v>
          </cell>
          <cell r="I333" t="str">
            <v>Estudios Ambientales</v>
          </cell>
          <cell r="J333" t="str">
            <v>Facultad de Ciencias Naturales, Exactas y de la Educación</v>
          </cell>
        </row>
        <row r="334">
          <cell r="A334">
            <v>3901</v>
          </cell>
          <cell r="B334" t="str">
            <v>BANCO DE PRUEBAS PARA QoS EN COMUNICACIONES INALAMBRICAS (BedTest)</v>
          </cell>
          <cell r="C334" t="str">
            <v>Ivan Eduardo Hernandez Delgado</v>
          </cell>
          <cell r="D334">
            <v>16274195</v>
          </cell>
          <cell r="E334" t="str">
            <v>ihernan@unicauca.edu.co</v>
          </cell>
          <cell r="F334" t="str">
            <v>Terminado</v>
          </cell>
          <cell r="G334">
            <v>41191</v>
          </cell>
          <cell r="H334">
            <v>41556</v>
          </cell>
          <cell r="I334" t="str">
            <v>Ingeniería Telemática</v>
          </cell>
          <cell r="J334" t="str">
            <v>Facultad de Ingeniería Electrónica y Telecomunicaciones</v>
          </cell>
        </row>
        <row r="335">
          <cell r="A335">
            <v>3907</v>
          </cell>
          <cell r="B335" t="str">
            <v>CONTRATO RC No. 0806- 2012 CELEBRADO ENTRE LA FIDUCIARIA BOGOTA Y LA UNIVERSIDAD DEL CAUCA. ESTANCIA POST- DOCTORAL EN EL CENTRO GLOBAL DE INNOVACION EN E-SALUD</v>
          </cell>
          <cell r="C335" t="str">
            <v>Diego Mauricio Lopez Gutierrez</v>
          </cell>
          <cell r="D335">
            <v>76325018</v>
          </cell>
          <cell r="E335" t="str">
            <v>dmlopez@unicauca.edu.co</v>
          </cell>
          <cell r="F335" t="str">
            <v>Terminado</v>
          </cell>
          <cell r="G335">
            <v>41340</v>
          </cell>
          <cell r="H335">
            <v>41585</v>
          </cell>
          <cell r="I335" t="str">
            <v>Ingeniería Telemática</v>
          </cell>
          <cell r="J335" t="str">
            <v>Facultad de Ingeniería Electrónica y Telecomunicaciones</v>
          </cell>
        </row>
        <row r="336">
          <cell r="A336">
            <v>3908</v>
          </cell>
          <cell r="B336" t="str">
            <v xml:space="preserve">OPTIMIZACION EN APLICACIONES </v>
          </cell>
          <cell r="C336" t="str">
            <v>Rosana Pérez Mera</v>
          </cell>
          <cell r="D336">
            <v>34548200</v>
          </cell>
          <cell r="E336" t="str">
            <v>rosana@unicauca.edu.co</v>
          </cell>
          <cell r="F336" t="str">
            <v>Terminado</v>
          </cell>
          <cell r="G336">
            <v>41282</v>
          </cell>
          <cell r="H336">
            <v>41828</v>
          </cell>
          <cell r="I336" t="str">
            <v>Grupo de Optimización</v>
          </cell>
          <cell r="J336" t="str">
            <v>Facultad de Ciencias Naturales, Exactas y de la Educación</v>
          </cell>
        </row>
        <row r="337">
          <cell r="A337">
            <v>3909</v>
          </cell>
          <cell r="B337" t="str">
            <v xml:space="preserve">CONVENIO ESPECIAL DE COOPERACION No. 0140-2013 SUSCRITO ENTRE LA FIDUCIARIA BOGOTA- FIDUBOGOTA Y LA UNIVERSIDAD DEL CAUCA. PROGRAMA ONDAS CAUCA. RECURSOS BANCO MUNDIAL </v>
          </cell>
          <cell r="C337" t="str">
            <v>Freddy Hernan Pisso Rengifo</v>
          </cell>
          <cell r="D337">
            <v>10524236</v>
          </cell>
          <cell r="E337" t="str">
            <v>ipedu@unicauca.edu.co</v>
          </cell>
          <cell r="F337" t="str">
            <v>Terminado</v>
          </cell>
          <cell r="G337">
            <v>41332</v>
          </cell>
          <cell r="H337">
            <v>41878</v>
          </cell>
          <cell r="I337" t="str">
            <v>Investigadores Independientes</v>
          </cell>
          <cell r="J337" t="str">
            <v>Otro</v>
          </cell>
        </row>
        <row r="338">
          <cell r="A338">
            <v>3913</v>
          </cell>
          <cell r="B338" t="str">
            <v>METODOS DE CONTROL COGNITIVO PARA OPTIMIZACION DE ENRUTAMIENTO EN REDES OBS Y CON WR (WAVELENGTH ROUTED) BASADOS EN SI (SWARM INTELIGENCE)</v>
          </cell>
          <cell r="C338" t="str">
            <v>Jose Giovanny Lopez Perafan</v>
          </cell>
          <cell r="D338">
            <v>76305514</v>
          </cell>
          <cell r="E338" t="str">
            <v>glopez@unicauca.edu.co</v>
          </cell>
          <cell r="F338" t="str">
            <v>Terminado</v>
          </cell>
          <cell r="G338">
            <v>41334</v>
          </cell>
          <cell r="H338">
            <v>41699</v>
          </cell>
          <cell r="I338" t="str">
            <v>Grupo I+D Nuevas Tecnologías en Telecomunicaciones - GNTT</v>
          </cell>
          <cell r="J338" t="str">
            <v>Facultad de Ingeniería Electrónica y Telecomunicaciones</v>
          </cell>
        </row>
        <row r="339">
          <cell r="A339">
            <v>3920</v>
          </cell>
          <cell r="B339" t="str">
            <v>OBTENCION DE POLIMEROS BIODEGRADABLES A PARTIR DE ACIDOS GRASOS DE ORIGEN VEGETAL.</v>
          </cell>
          <cell r="C339" t="str">
            <v xml:space="preserve">Alfonso Enrique  Ramirez Sanabria </v>
          </cell>
          <cell r="D339">
            <v>94310837</v>
          </cell>
          <cell r="E339" t="str">
            <v>aramirez@unicauca.edu.co</v>
          </cell>
          <cell r="F339" t="str">
            <v>Terminado</v>
          </cell>
          <cell r="G339">
            <v>41306</v>
          </cell>
          <cell r="H339">
            <v>41671</v>
          </cell>
          <cell r="I339" t="str">
            <v>Catalisis</v>
          </cell>
          <cell r="J339" t="str">
            <v>Facultad de Ciencias Naturales, Exactas y de la Educación</v>
          </cell>
        </row>
        <row r="340">
          <cell r="A340">
            <v>3921</v>
          </cell>
          <cell r="B340" t="str">
            <v>COEXISTENCIA DE SUPERCONDUCTIVIDAD Y MAGNETISMO EN COMPOSITAS DE (La1.85Sr0.15Cuo4)1-x-(La2/3Sr1/3Mn04)x</v>
          </cell>
          <cell r="C340" t="str">
            <v>Gilberto Bolaños Pantoja</v>
          </cell>
          <cell r="D340">
            <v>12976097</v>
          </cell>
          <cell r="E340" t="str">
            <v>gbolanos@unicauca.edu.co</v>
          </cell>
          <cell r="F340" t="str">
            <v>Terminado</v>
          </cell>
          <cell r="G340">
            <v>41306</v>
          </cell>
          <cell r="H340">
            <v>41671</v>
          </cell>
          <cell r="I340" t="str">
            <v>Fisica de Bajas Temperaturas - Edgar Holguin</v>
          </cell>
          <cell r="J340" t="str">
            <v>Facultad de Ciencias Naturales, Exactas y de la Educación</v>
          </cell>
        </row>
        <row r="341">
          <cell r="A341">
            <v>3922</v>
          </cell>
          <cell r="B341" t="str">
            <v>IMPLEMENTACION DE E- LEARNING EN LA CONSTRUCCION DE LA CONCIENCIA FONOLOGICA PARA EL DESARROLLO DEL HABLA INGLES COMO LENGUA EXTRANGERA EN NIÑOS DE LA ESCUELA PRIMARIA DE POPAYAN: UN ESTUDIO EXPLORATORIO</v>
          </cell>
          <cell r="C341" t="str">
            <v>PABLO ENRIQUE ACOSTA ACOSTA</v>
          </cell>
          <cell r="D341">
            <v>93357723</v>
          </cell>
          <cell r="E341" t="str">
            <v>peacosta@unicauca.edu.co</v>
          </cell>
          <cell r="F341" t="str">
            <v>Terminado</v>
          </cell>
          <cell r="G341">
            <v>41306</v>
          </cell>
          <cell r="H341">
            <v>41851</v>
          </cell>
          <cell r="I341" t="str">
            <v>Traducción, Cognición y Lenguas - TCL</v>
          </cell>
          <cell r="J341" t="str">
            <v>Facultad de Ciencias Humanas y Sociales</v>
          </cell>
        </row>
        <row r="342">
          <cell r="A342">
            <v>3923</v>
          </cell>
          <cell r="B342" t="str">
            <v>EFECTOS DE LA PARTICIPACION DE ESTUDIANTES UNIVERSITARIOS EN CAMPAMENTOS DE VERANO EN ESTADOS UNIDOS SOBRE EL MEJORAMIENTO DE LA LENGUA INGLESA Y EL DESARROLLO DE LA COMPETENCIA INTERCULTURAL.</v>
          </cell>
          <cell r="C342" t="str">
            <v>PABLO ENRIQUE ACOSTA ACOSTA</v>
          </cell>
          <cell r="D342">
            <v>93357723</v>
          </cell>
          <cell r="E342" t="str">
            <v>peacosta@unicauca.edu.co</v>
          </cell>
          <cell r="F342" t="str">
            <v>Terminado</v>
          </cell>
          <cell r="G342">
            <v>41296</v>
          </cell>
          <cell r="H342">
            <v>41692</v>
          </cell>
          <cell r="I342" t="str">
            <v>Traducción, Cognición y Lenguas - TCL</v>
          </cell>
          <cell r="J342" t="str">
            <v>Facultad de Ciencias Humanas y Sociales</v>
          </cell>
        </row>
        <row r="343">
          <cell r="A343">
            <v>3924</v>
          </cell>
          <cell r="B343" t="str">
            <v>PROCESOS Y PRACTICAS SOCIALES PARA RECUPERAR, CONSERVAR Y PROPAGAR SEMILLAS ANCESTRALES DE MAIZ EN EL CICLO SIEMBRA- COSECHA- SIEMBRA EN DOS VEREDAS DE LA ZONA CAFETERA CAUCANA</v>
          </cell>
          <cell r="C343" t="str">
            <v>Carlos Corredor</v>
          </cell>
          <cell r="D343">
            <v>7224256</v>
          </cell>
          <cell r="E343" t="str">
            <v>cecorredor@unicauca.edu.co</v>
          </cell>
          <cell r="F343" t="str">
            <v>Terminado</v>
          </cell>
          <cell r="G343">
            <v>41244</v>
          </cell>
          <cell r="H343">
            <v>41455</v>
          </cell>
          <cell r="I343" t="str">
            <v>Contabilidad, Sociedad y Desarrollo</v>
          </cell>
          <cell r="J343" t="str">
            <v>Facultad de Ciencias Contables Económicas y Administrativas</v>
          </cell>
        </row>
        <row r="344">
          <cell r="A344">
            <v>3925</v>
          </cell>
          <cell r="B344" t="str">
            <v>INNOVACIÓN SOCIAL Y DESARROLLO LOCAL. COMPETENCIAS SOCIALES PARA LA MOVILIZACIÓN SOCIO/CULTURAL Y PRODUCTIVA DE LAS COMUNIDADES DEL DEPARTAMENTO DEL CAUCA, COLOMBIA.</v>
          </cell>
          <cell r="C344" t="str">
            <v>Olver Bolívar Quijano Valencia</v>
          </cell>
          <cell r="D344">
            <v>4641106</v>
          </cell>
          <cell r="E344" t="str">
            <v>oquijano@unicauca.edu.co</v>
          </cell>
          <cell r="F344" t="str">
            <v>Terminado</v>
          </cell>
          <cell r="G344">
            <v>40695</v>
          </cell>
          <cell r="H344">
            <v>41029</v>
          </cell>
          <cell r="I344" t="str">
            <v>Modelos Regionales De Competitividad</v>
          </cell>
          <cell r="J344" t="str">
            <v>Interinstitucional</v>
          </cell>
        </row>
        <row r="345">
          <cell r="A345">
            <v>3926</v>
          </cell>
          <cell r="B345" t="str">
            <v>DESARROLLO A ESCALA HUMANA: ESTUDIO ETNOGRÁFICO DE LOS ADOLECENTES EN EL INSTITUTO DE FORMACIÓN TORIBIO MAYA DE POPAYÁN, CAUCA</v>
          </cell>
          <cell r="C345" t="str">
            <v>Bernardo Javier Tobar Quitiaquez</v>
          </cell>
          <cell r="D345">
            <v>98382086</v>
          </cell>
          <cell r="E345" t="str">
            <v>javo@unicauca.edu.co</v>
          </cell>
          <cell r="F345" t="str">
            <v>Terminado</v>
          </cell>
          <cell r="G345">
            <v>41131</v>
          </cell>
          <cell r="H345">
            <v>41425</v>
          </cell>
          <cell r="I345" t="str">
            <v>Investigaciones Contables, Económicas Y Administrativas - GICEA</v>
          </cell>
          <cell r="J345" t="str">
            <v>Facultad de Ciencias Contables Económicas y Administrativas</v>
          </cell>
        </row>
        <row r="346">
          <cell r="A346">
            <v>3927</v>
          </cell>
          <cell r="B346" t="str">
            <v>DINÁMICAS ORGANIZATIVAS EN LA IMPLEMENTACIÓN DE INICIATIVAS EN TORNO AL BUEN VIVIR EN COMUNIDADES INDÍGENAS DEL TERRITORIO SA´TH TAMA KIWE</v>
          </cell>
          <cell r="C346" t="str">
            <v>Olver Bolívar Quijano Valencia</v>
          </cell>
          <cell r="D346">
            <v>4641106</v>
          </cell>
          <cell r="E346" t="str">
            <v>oquijano@unicauca.edu.co</v>
          </cell>
          <cell r="F346" t="str">
            <v>Terminado</v>
          </cell>
          <cell r="G346">
            <v>41244</v>
          </cell>
          <cell r="H346">
            <v>41485</v>
          </cell>
          <cell r="I346" t="str">
            <v>Contabilidad, Sociedad y Desarrollo</v>
          </cell>
          <cell r="J346" t="str">
            <v>Facultad de Ciencias Contables Económicas y Administrativas</v>
          </cell>
        </row>
        <row r="347">
          <cell r="A347">
            <v>3928</v>
          </cell>
          <cell r="B347" t="str">
            <v>CONSTRUCCIÓN DE SUBJETIVIDADES JUVENILES, UN ANÁLISIS DE LA TV CONTEMPORÁNEA EN LA CIUDAD DE POPAYÁN</v>
          </cell>
          <cell r="C347" t="str">
            <v>Bernardo Javier Tobar Quitiaquez</v>
          </cell>
          <cell r="D347">
            <v>98382086</v>
          </cell>
          <cell r="E347" t="str">
            <v>javo@unicauca.edu.co</v>
          </cell>
          <cell r="F347" t="str">
            <v>Terminado</v>
          </cell>
          <cell r="G347">
            <v>41282</v>
          </cell>
          <cell r="H347">
            <v>41608</v>
          </cell>
          <cell r="I347" t="str">
            <v>Investigaciones Contables, Económicas Y Administrativas - GICEA</v>
          </cell>
          <cell r="J347" t="str">
            <v>Facultad de Ciencias Contables Económicas y Administrativas</v>
          </cell>
        </row>
        <row r="348">
          <cell r="A348">
            <v>3930</v>
          </cell>
          <cell r="B348" t="str">
            <v>ACUERDO DE ASOCIACION ENTRE LA ESCUELA SUPERIOR POLITECNICA DEL LITORAL- ESPOL Y LA UNIVERSIDAD DEL CAUCA PARA EL DESARROLLO DEL PROYECTO: LATIN- LATIN AMERICAN OPEN TEXTBOOK INITIATIVE.</v>
          </cell>
          <cell r="C348" t="str">
            <v>Cesar Alberto Collazos Ordoñez</v>
          </cell>
          <cell r="D348">
            <v>76309486</v>
          </cell>
          <cell r="E348" t="str">
            <v>ccollazo@unicauca.edu.co</v>
          </cell>
          <cell r="F348" t="str">
            <v>Terminado</v>
          </cell>
          <cell r="G348">
            <v>40892</v>
          </cell>
          <cell r="H348">
            <v>41987</v>
          </cell>
          <cell r="I348" t="str">
            <v>Investigación y desarrollo en ingeniería de software - IDIS</v>
          </cell>
          <cell r="J348" t="str">
            <v>Facultad de Ingeniería Electrónica y Telecomunicaciones</v>
          </cell>
        </row>
        <row r="349">
          <cell r="A349">
            <v>3939</v>
          </cell>
          <cell r="B349" t="str">
            <v>ESTUDIO SOCIOLINGUISTICO DE LOS USOS Y SIGNIFICADOS DEL NASA YUWE ASOCIADOS AL CAMPO DE LA EDUCACION.</v>
          </cell>
          <cell r="C349" t="str">
            <v>Tulio Enrique Rojas Curieux</v>
          </cell>
          <cell r="D349">
            <v>19250404</v>
          </cell>
          <cell r="E349" t="str">
            <v>trojas@unicauca.edu.co</v>
          </cell>
          <cell r="F349" t="str">
            <v>Terminado</v>
          </cell>
          <cell r="G349">
            <v>40969</v>
          </cell>
          <cell r="H349">
            <v>41334</v>
          </cell>
          <cell r="I349" t="str">
            <v>Estudios Linguísticos Pedagógicos y Socio Culturales del Suroccidente Colombiano</v>
          </cell>
          <cell r="J349" t="str">
            <v>Facultad de Ciencias Humanas y Sociales</v>
          </cell>
        </row>
        <row r="350">
          <cell r="A350">
            <v>3941</v>
          </cell>
          <cell r="B350" t="str">
            <v>SEXUALIDAD, EMBARAZOS TEMPRANOS, GÉNERO Y RELACIONES DE PODER EN JÓVENES DE 11 A 17 AÑOS, EN TRES COMUNIDADES DEL CAUCA: SILVIA, BELALCAZAR Y GUAPI</v>
          </cell>
          <cell r="C350" t="str">
            <v>Rosa Elizabeth Tabares Trujillo</v>
          </cell>
          <cell r="D350">
            <v>29345220</v>
          </cell>
          <cell r="E350" t="str">
            <v>rtabares@unicauca.edu.co</v>
          </cell>
          <cell r="F350" t="str">
            <v>Terminado</v>
          </cell>
          <cell r="G350">
            <v>40910</v>
          </cell>
          <cell r="H350">
            <v>41276</v>
          </cell>
          <cell r="I350" t="str">
            <v>Antropacifico</v>
          </cell>
          <cell r="J350" t="str">
            <v>Facultad de Ciencias Humanas y Sociales</v>
          </cell>
        </row>
        <row r="351">
          <cell r="A351">
            <v>3942</v>
          </cell>
          <cell r="B351" t="str">
            <v xml:space="preserve">LA PALABRA ENTRE LOS MISAK DE TOTORO. </v>
          </cell>
          <cell r="C351" t="str">
            <v>Tulio Enrique Rojas Curieux</v>
          </cell>
          <cell r="D351">
            <v>19250404</v>
          </cell>
          <cell r="E351" t="str">
            <v>trojas@unicauca.edu.co</v>
          </cell>
          <cell r="F351" t="str">
            <v>Terminado</v>
          </cell>
          <cell r="G351">
            <v>40969</v>
          </cell>
          <cell r="H351">
            <v>41334</v>
          </cell>
          <cell r="I351" t="str">
            <v>Estudios Linguísticos Pedagógicos y Socio Culturales del Suroccidente Colombiano</v>
          </cell>
          <cell r="J351" t="str">
            <v>Facultad de Ciencias Humanas y Sociales</v>
          </cell>
        </row>
        <row r="352">
          <cell r="A352">
            <v>3945</v>
          </cell>
          <cell r="B352" t="str">
            <v>DESARROLLO LOCAL Y CONFIGURACIONES TERRITORIALES EN LOS PUEBLOS EPERARA SIAPIDAARA Y COMUNIDADES NEGRAS DEL MUNICIPIO DE OLAYA HERRERA DEPARTAMENTO DE NARIÑO.</v>
          </cell>
          <cell r="C352" t="str">
            <v>Bernardo Javier Tobar Quitiaquez</v>
          </cell>
          <cell r="D352">
            <v>98382086</v>
          </cell>
          <cell r="E352" t="str">
            <v>javo@unicauca.edu.co</v>
          </cell>
          <cell r="F352" t="str">
            <v>Terminado</v>
          </cell>
          <cell r="G352">
            <v>41289</v>
          </cell>
          <cell r="H352">
            <v>41593</v>
          </cell>
          <cell r="I352" t="str">
            <v>Investigaciones Contables, Económicas Y Administrativas - GICEA</v>
          </cell>
          <cell r="J352" t="str">
            <v>Facultad de Ciencias Contables Económicas y Administrativas</v>
          </cell>
        </row>
        <row r="353">
          <cell r="A353">
            <v>3946</v>
          </cell>
          <cell r="B353" t="str">
            <v>TIC´s, JOVENES EMPRENDEDORES Y APORTES AL DESARROLLO LOCAL EN LA CIUDAD DE POPAYAN.</v>
          </cell>
          <cell r="C353" t="str">
            <v>Bernardo Javier Tobar Quitiaquez</v>
          </cell>
          <cell r="D353">
            <v>98382086</v>
          </cell>
          <cell r="E353" t="str">
            <v>javo@unicauca.edu.co</v>
          </cell>
          <cell r="F353" t="str">
            <v>Terminado</v>
          </cell>
          <cell r="G353">
            <v>41122</v>
          </cell>
          <cell r="H353">
            <v>41306</v>
          </cell>
          <cell r="I353" t="str">
            <v>Investigaciones Contables, Económicas Y Administrativas - GICEA</v>
          </cell>
          <cell r="J353" t="str">
            <v>Facultad de Ciencias Contables Económicas y Administrativas</v>
          </cell>
        </row>
        <row r="354">
          <cell r="A354">
            <v>3948</v>
          </cell>
          <cell r="B354" t="str">
            <v>PROCESOS SOCIOCULTURALES Y ECONOMICOS PRESENTES EN LA COMERCIALIZACION DEL DAFE ESPECIAL NESPRESSO AAA. VEREDA DE MAZAMORRAS, MUNICIPIO DE BOLIVAR- CAUCA-</v>
          </cell>
          <cell r="C354" t="str">
            <v>Carlos Corredor</v>
          </cell>
          <cell r="D354">
            <v>7224256</v>
          </cell>
          <cell r="E354" t="str">
            <v>cecorredor@unicauca.edu.co</v>
          </cell>
          <cell r="F354" t="str">
            <v>Terminado</v>
          </cell>
          <cell r="G354">
            <v>41306</v>
          </cell>
          <cell r="H354">
            <v>41456</v>
          </cell>
          <cell r="I354" t="str">
            <v>PENSAMIENTO ECONOMICO SOCIEDAD Y CULTURA</v>
          </cell>
          <cell r="J354" t="str">
            <v>Facultad de Ciencias Contables Económicas y Administrativas</v>
          </cell>
        </row>
        <row r="355">
          <cell r="A355">
            <v>3950</v>
          </cell>
          <cell r="B355" t="str">
            <v>EL LIDERAZGO DE LAS MUJERES CAFETERAS Y SUS CONTRIBUCIONES AL DESARROLLO DE LAS COMUNIDADES.</v>
          </cell>
          <cell r="C355" t="str">
            <v>Socorro Corrales Carvajal</v>
          </cell>
          <cell r="D355">
            <v>32507651</v>
          </cell>
          <cell r="E355" t="str">
            <v>scorrales@unicauca.edu.co</v>
          </cell>
          <cell r="F355" t="str">
            <v>Terminado</v>
          </cell>
          <cell r="G355">
            <v>41214</v>
          </cell>
          <cell r="H355">
            <v>41518</v>
          </cell>
          <cell r="I355" t="str">
            <v>Investigaciones Contables, Económicas Y Administrativas - GICEA</v>
          </cell>
          <cell r="J355" t="str">
            <v>Facultad de Ciencias Contables Económicas y Administrativas</v>
          </cell>
        </row>
        <row r="356">
          <cell r="A356">
            <v>3952</v>
          </cell>
          <cell r="B356" t="str">
            <v>DESARROLLO Y REPRESENTACIONES SOCIALES EN PERSONAS CON DIVERSIDAD FUNCIONAL EN POPAYÁN.</v>
          </cell>
          <cell r="C356" t="str">
            <v>Hugo Portela Guarin</v>
          </cell>
          <cell r="D356">
            <v>16347249</v>
          </cell>
          <cell r="E356" t="str">
            <v>hportela@unicauca.edu.co</v>
          </cell>
          <cell r="F356" t="str">
            <v>Terminado</v>
          </cell>
          <cell r="G356">
            <v>41214</v>
          </cell>
          <cell r="H356">
            <v>41456</v>
          </cell>
          <cell r="I356" t="str">
            <v>Investigaciones Contables, Económicas Y Administrativas - GICEA</v>
          </cell>
          <cell r="J356" t="str">
            <v>Facultad de Ciencias Contables Económicas y Administrativas</v>
          </cell>
        </row>
        <row r="357">
          <cell r="A357">
            <v>3953</v>
          </cell>
          <cell r="B357" t="str">
            <v>EVALUACION DE LA SUSTENTABILIDAD EN SISTEMAS DE PRODUCCION CAFETEROS. CASO DEL ESTUDIO; VEREDA NUENOS AIRES, MUNICIPIO DE LA SIERRA, CAUCA.</v>
          </cell>
          <cell r="C357" t="str">
            <v>Carlos Corredor</v>
          </cell>
          <cell r="D357">
            <v>7224256</v>
          </cell>
          <cell r="E357" t="str">
            <v>cecorredor@unicauca.edu.co</v>
          </cell>
          <cell r="F357" t="str">
            <v>Terminado</v>
          </cell>
          <cell r="G357">
            <v>41214</v>
          </cell>
          <cell r="H357">
            <v>41456</v>
          </cell>
          <cell r="I357" t="str">
            <v>PENSAMIENTO ECONOMICO SOCIEDAD Y CULTURA</v>
          </cell>
          <cell r="J357" t="str">
            <v>Facultad de Ciencias Contables Económicas y Administrativas</v>
          </cell>
        </row>
        <row r="358">
          <cell r="A358">
            <v>3956</v>
          </cell>
          <cell r="B358" t="str">
            <v>CONVENIO INTERADMINISTRATIVO No. 004 DE MARZO DE 2013 CELEBRADO ENTRE EL SISTEMA GEOLOGICO COLOMBIANO Y LA UNIVERIDAD DEL CAUCA. ARQUEOLOGIA Y ERUPCIONES VOLCANICAS EN EPOCAS PREHISPANICA E HISTORICA EN EL CAUCA.</v>
          </cell>
          <cell r="C358" t="str">
            <v xml:space="preserve">Diogenes  Patiño Castaño </v>
          </cell>
          <cell r="D358">
            <v>10532984</v>
          </cell>
          <cell r="E358" t="str">
            <v>diopatin@unicauca.edu.co</v>
          </cell>
          <cell r="F358" t="str">
            <v>Terminado</v>
          </cell>
          <cell r="G358">
            <v>41379</v>
          </cell>
          <cell r="H358">
            <v>41532</v>
          </cell>
          <cell r="I358" t="str">
            <v>ESTUDIOS ARQUEOLOGICOS REGIONALES</v>
          </cell>
          <cell r="J358" t="str">
            <v>Facultad de Ciencias Humanas y Sociales</v>
          </cell>
        </row>
        <row r="359">
          <cell r="A359">
            <v>3964</v>
          </cell>
          <cell r="B359" t="str">
            <v>MODELOS DE USO Y APROPIACION SOCIAL DE LAS TECNOLOGIAS DE LA INFORMACION Y LA COMUNICACION (TIC) EN LOS RESGUARDOS INDIGENAS DE PURACE Y AMBALO, DEPARTAMENTO DEL CAUCA.</v>
          </cell>
          <cell r="C359" t="str">
            <v>Tulio Enrique Rojas Curieux</v>
          </cell>
          <cell r="D359">
            <v>19250404</v>
          </cell>
          <cell r="E359" t="str">
            <v>trojas@unicauca.edu.co</v>
          </cell>
          <cell r="F359" t="str">
            <v>Terminado</v>
          </cell>
          <cell r="G359">
            <v>41282</v>
          </cell>
          <cell r="H359">
            <v>42012</v>
          </cell>
          <cell r="I359" t="str">
            <v>Estudios Linguísticos Pedagógicos y Socio Culturales del Suroccidente Colombiano</v>
          </cell>
          <cell r="J359" t="str">
            <v>Facultad de Ciencias Humanas y Sociales</v>
          </cell>
        </row>
        <row r="360">
          <cell r="A360">
            <v>3966</v>
          </cell>
          <cell r="B360" t="str">
            <v>IDENTIFICACION DEL EFECTO CITOTOXICO Y GENOTOXICO DEL HUMO DE SOLDADURA EN PERSONAS EXPUESTAS OCUPACIONALMENTE, MEDIANTE EL ENSAYO CITOMICO EN CELULAS EXFOLIADAS DEL EPITELIO BUCAL.</v>
          </cell>
          <cell r="C360" t="str">
            <v>Luz Stella Hoyos Giraldo</v>
          </cell>
          <cell r="D360">
            <v>32331874</v>
          </cell>
          <cell r="E360" t="str">
            <v>lshoyos@unicauca.edu.co</v>
          </cell>
          <cell r="F360" t="str">
            <v>Terminado</v>
          </cell>
          <cell r="G360">
            <v>41306</v>
          </cell>
          <cell r="H360">
            <v>41609</v>
          </cell>
          <cell r="I360" t="str">
            <v>Toxicología Genética y Citogenética</v>
          </cell>
          <cell r="J360" t="str">
            <v>Facultad de Ciencias Naturales, Exactas y de la Educación</v>
          </cell>
        </row>
        <row r="361">
          <cell r="A361">
            <v>3967</v>
          </cell>
          <cell r="B361" t="str">
            <v>SERVICIO BASADO EN ONTOLOGIAS PARA LA INTEROPERABILIDAD ENTRE SISTEMAS DE GESTION DE REGISTROS ELECTRONICOS- INTEROPERABILIDAD SEMANTICA DE INFORMACION CLINICA ENTRE DOS SISTEMAS LEGADOS DE GESTION DE HISTORIA CLINICA ELECTRONICA EN EL CONTEXTO DE LA DIABETES.</v>
          </cell>
          <cell r="C361" t="str">
            <v>Diego Mauricio Lopez Gutierrez</v>
          </cell>
          <cell r="D361">
            <v>76325018</v>
          </cell>
          <cell r="E361" t="str">
            <v>dmlopez@unicauca.edu.co</v>
          </cell>
          <cell r="F361" t="str">
            <v>Terminado</v>
          </cell>
          <cell r="G361">
            <v>40851</v>
          </cell>
          <cell r="H361">
            <v>41368</v>
          </cell>
          <cell r="I361" t="str">
            <v>Ingeniería Telemática</v>
          </cell>
          <cell r="J361" t="str">
            <v>Facultad de Ingeniería Electrónica y Telecomunicaciones</v>
          </cell>
        </row>
        <row r="362">
          <cell r="A362">
            <v>3968</v>
          </cell>
          <cell r="B362" t="str">
            <v>MARCO DE REFERENCIA PARA LA INTEGRACION DE RECURSOS WEB COMO SERVICIOS DE E-LEARNING EN. LRN</v>
          </cell>
          <cell r="C362" t="str">
            <v>Mario Fernando  Solarte Sarasty</v>
          </cell>
          <cell r="D362">
            <v>76319313</v>
          </cell>
          <cell r="E362" t="str">
            <v>msolarte@unicauca.edu.co</v>
          </cell>
          <cell r="F362" t="str">
            <v>Terminado</v>
          </cell>
          <cell r="G362">
            <v>40830</v>
          </cell>
          <cell r="H362">
            <v>41196</v>
          </cell>
          <cell r="I362" t="str">
            <v>Ingeniería Telemática</v>
          </cell>
          <cell r="J362" t="str">
            <v>Facultad de Ingeniería Electrónica y Telecomunicaciones</v>
          </cell>
        </row>
        <row r="363">
          <cell r="A363">
            <v>3969</v>
          </cell>
          <cell r="B363" t="str">
            <v>CONTRATO RC. No. 0530- 2013 CELEBRADO ENTRE LA FIDUCIARIA BOGOTA Y LA UNIVERSIDAD DEL CAUCA. CONOCIMIENTOS, CULTURA Y ETNOEDUCACIÓN: GENERACIÓN DE MICROMUNDOS PARA LA APROPIACIÓN SOCIAL DEL PATRIMONIO LINGÜÍSTICO EN COMUNIDADES NASA Y MISAK.</v>
          </cell>
          <cell r="C363" t="str">
            <v>Erwin Meza Vega</v>
          </cell>
          <cell r="D363">
            <v>13718987</v>
          </cell>
          <cell r="E363" t="str">
            <v>emezav@unicauca.edu.co</v>
          </cell>
          <cell r="F363" t="str">
            <v>Terminado</v>
          </cell>
          <cell r="G363">
            <v>41697</v>
          </cell>
          <cell r="H363">
            <v>42517</v>
          </cell>
          <cell r="I363" t="str">
            <v>Grupo I+D en Tecnologías de la Información - GTI</v>
          </cell>
          <cell r="J363" t="str">
            <v>Facultad de Ingeniería Electrónica y Telecomunicaciones</v>
          </cell>
        </row>
        <row r="364">
          <cell r="A364">
            <v>3974</v>
          </cell>
          <cell r="B364" t="str">
            <v>LOS SENTIDOS DE LA EVALUACION PROFESIONAL EN LA EDUCACION SUPERIOR: UNA MIRADA DESDE LOS PROGRAMAS ACADEMICOS DE TERAPIA OCUPACIONAL DE DOS UNIVERSIDADES DE COLOMBIA.</v>
          </cell>
          <cell r="C364" t="str">
            <v>Francisco Fernando Bohórquez Góngora</v>
          </cell>
          <cell r="D364">
            <v>19451213</v>
          </cell>
          <cell r="E364" t="str">
            <v>frabohorquez@unicauca.edu.co</v>
          </cell>
          <cell r="F364" t="str">
            <v>Terminado</v>
          </cell>
          <cell r="G364">
            <v>41400</v>
          </cell>
          <cell r="H364">
            <v>41949</v>
          </cell>
          <cell r="I364" t="str">
            <v>KON-MOCIÓN SEMINARIO PERMANENTE DE MOTRICIDAD HUMANA.</v>
          </cell>
          <cell r="J364" t="str">
            <v>Facultad de Ciencias Naturales, Exactas y de la Educación</v>
          </cell>
        </row>
        <row r="365">
          <cell r="A365">
            <v>3975</v>
          </cell>
          <cell r="B365" t="str">
            <v>CONTRATO INTERADMINISTRATIVO No. 006 DE MARZO DE 2013 SUSCRITO ENTRE EL SERVICIO GEOLOGICO COLOMBIANO Y LA UNIVERSIDAD DEL CAUCA.</v>
          </cell>
          <cell r="C365" t="str">
            <v>Maria Patricia Torres Hernandez</v>
          </cell>
          <cell r="D365">
            <v>43019039</v>
          </cell>
          <cell r="E365" t="str">
            <v>mptorres@unicauca.edu.co</v>
          </cell>
          <cell r="F365" t="str">
            <v>Terminado</v>
          </cell>
          <cell r="G365">
            <v>41334</v>
          </cell>
          <cell r="H365">
            <v>41547</v>
          </cell>
          <cell r="I365" t="str">
            <v>Investigadores Independientes</v>
          </cell>
          <cell r="J365" t="str">
            <v>Otro</v>
          </cell>
        </row>
        <row r="366">
          <cell r="A366">
            <v>3976</v>
          </cell>
          <cell r="B366" t="str">
            <v>EVALUACION DEL DAÑO CITOTOXICO  Y GENOTOXICO EN UNA POBLACION EXPUESTA OCUPACIONALMENTE A SOLVENTES ORGANICOS, POR MEDIO DEL ENSAYO CITOMICO EN CELULAS EXFOLIADAS DEL EPITELIO BUCAL.</v>
          </cell>
          <cell r="C366" t="str">
            <v>Luz Stella Hoyos Giraldo</v>
          </cell>
          <cell r="D366">
            <v>32331874</v>
          </cell>
          <cell r="E366" t="str">
            <v>lshoyos@unicauca.edu.co</v>
          </cell>
          <cell r="F366" t="str">
            <v>Terminado</v>
          </cell>
          <cell r="G366">
            <v>41333</v>
          </cell>
          <cell r="H366">
            <v>41639</v>
          </cell>
          <cell r="I366" t="str">
            <v>Toxicología Genética y Citogenética</v>
          </cell>
          <cell r="J366" t="str">
            <v>Facultad de Ciencias Naturales, Exactas y de la Educación</v>
          </cell>
        </row>
        <row r="367">
          <cell r="A367">
            <v>3977</v>
          </cell>
          <cell r="B367" t="str">
            <v>SINTESIS DE NANOPARTICULAS DE OXIDO DE TITANIO Y EVALUACION PRELIMINAR DE SU TOXICIDAD AGUDA EN EL RATON ALBINO</v>
          </cell>
          <cell r="C367" t="str">
            <v>Jorge Enrique Rodriguez Paéz</v>
          </cell>
          <cell r="D367">
            <v>3180213</v>
          </cell>
          <cell r="E367" t="str">
            <v>jnpaez@unicauca.edu.co</v>
          </cell>
          <cell r="F367" t="str">
            <v>Terminado</v>
          </cell>
          <cell r="G367">
            <v>41426</v>
          </cell>
          <cell r="H367">
            <v>41791</v>
          </cell>
          <cell r="I367" t="str">
            <v>Ciencia y Tecnología de Materiales Cerámicos - CYTEMAC</v>
          </cell>
          <cell r="J367" t="str">
            <v>Facultad de Ciencias Naturales, Exactas y de la Educación</v>
          </cell>
        </row>
        <row r="368">
          <cell r="A368">
            <v>3978</v>
          </cell>
          <cell r="B368" t="str">
            <v>SÍNTESIS DE NANO-PARTÍCULAS DE ZnO UTILIZANDO EL MÉTODO SOL-GEL: COMPARACIÓN EN LA BIOACUMULACIÓN DE Zn EN MuS musculus ADMINISTRÁNDOLE UNA DIETA DE NANO Y MICRO PARTÍCULAS DE ZnO</v>
          </cell>
          <cell r="C368" t="str">
            <v>Jorge Enrique Rodriguez Paéz</v>
          </cell>
          <cell r="D368">
            <v>3180213</v>
          </cell>
          <cell r="E368" t="str">
            <v>jnpaez@unicauca.edu.co</v>
          </cell>
          <cell r="F368" t="str">
            <v>Terminado</v>
          </cell>
          <cell r="G368">
            <v>41428</v>
          </cell>
          <cell r="H368">
            <v>41762</v>
          </cell>
          <cell r="I368" t="str">
            <v>Ciencia y Tecnología de Materiales Cerámicos - CYTEMAC</v>
          </cell>
          <cell r="J368" t="str">
            <v>Facultad de Ciencias Naturales, Exactas y de la Educación</v>
          </cell>
        </row>
        <row r="369">
          <cell r="A369">
            <v>3979</v>
          </cell>
          <cell r="B369" t="str">
            <v>ALGUNAS CLASES DE MAPEOS ARMONICOS EN EL PLANO Y CURVAS HOLOMORFAS</v>
          </cell>
          <cell r="C369" t="str">
            <v>Willy Will Sierra Arroyo</v>
          </cell>
          <cell r="D369">
            <v>92532699</v>
          </cell>
          <cell r="E369" t="str">
            <v>wsierra@unicauca.edu.co</v>
          </cell>
          <cell r="F369" t="str">
            <v>Terminado</v>
          </cell>
          <cell r="G369">
            <v>41498</v>
          </cell>
          <cell r="H369">
            <v>42228</v>
          </cell>
          <cell r="I369" t="str">
            <v>Espacios Funcionales</v>
          </cell>
          <cell r="J369" t="str">
            <v>Facultad de Ciencias Naturales, Exactas y de la Educación</v>
          </cell>
        </row>
        <row r="370">
          <cell r="A370">
            <v>3981</v>
          </cell>
          <cell r="B370" t="str">
            <v xml:space="preserve">CONTRATO INTERADMINISTRATIVO No. 562-2013, SUSCRITO ENTRE LA UNIVERSIDAD DEL CAUCA Y EL DEPARTAMENTO DEL CAUCA, SECRETARIA DE EDUCACION Y CULTURA. PROGRAMA ONDAS CAUCA. FORTALECIMIENTO DE PROCESOS DE INVESTIGACION EN LAS INSTITUCIONES EDUCATIVAS DEL DEPARTAMENTO DEL CAUCA MEDIANTE LA FORMACION DOCENTE EN CIENCIAS, TECNOLOGIA E INNOVACION </v>
          </cell>
          <cell r="C370" t="str">
            <v>Freddy Hernan Pisso Rengifo</v>
          </cell>
          <cell r="D370">
            <v>10524236</v>
          </cell>
          <cell r="E370" t="str">
            <v>ipedu@unicauca.edu.co</v>
          </cell>
          <cell r="F370" t="str">
            <v>Terminado</v>
          </cell>
          <cell r="G370">
            <v>41459</v>
          </cell>
          <cell r="H370">
            <v>41639</v>
          </cell>
          <cell r="I370" t="str">
            <v>Investigadores Independientes</v>
          </cell>
          <cell r="J370" t="str">
            <v>Otro</v>
          </cell>
        </row>
        <row r="371">
          <cell r="A371">
            <v>3982</v>
          </cell>
          <cell r="B371" t="str">
            <v>ESTUDIO TEORICO DE UN SISTEMA DE ECUACIONES TIPO BOUSSINESQ RELACIONADO CON UN MEDELO DE ONDAS DE AGUA.</v>
          </cell>
          <cell r="C371" t="str">
            <v>Alex Manuel Montes Padilla</v>
          </cell>
          <cell r="D371">
            <v>92528324</v>
          </cell>
          <cell r="E371" t="str">
            <v>amontes@unicauca.edu.co</v>
          </cell>
          <cell r="F371" t="str">
            <v>Terminado</v>
          </cell>
          <cell r="G371">
            <v>41487</v>
          </cell>
          <cell r="H371">
            <v>42216</v>
          </cell>
          <cell r="I371" t="str">
            <v>Espacios Funcionales</v>
          </cell>
          <cell r="J371" t="str">
            <v>Facultad de Ciencias Naturales, Exactas y de la Educación</v>
          </cell>
        </row>
        <row r="372">
          <cell r="A372">
            <v>3983</v>
          </cell>
          <cell r="B372" t="str">
            <v>HOPSCOTCH-ESL: EFFECTIVE FOR TEACHING ENGFLISH AS A SECOND LAGUAGE IN PRYMARY SCHOOLS IN COLOMBIA.</v>
          </cell>
          <cell r="C372" t="str">
            <v>Diego Mauricio Lopez Gutierrez</v>
          </cell>
          <cell r="D372">
            <v>76325018</v>
          </cell>
          <cell r="E372" t="str">
            <v>dmlopez@unicauca.edu.co</v>
          </cell>
          <cell r="F372" t="str">
            <v>En Ejecución</v>
          </cell>
          <cell r="G372">
            <v>41800</v>
          </cell>
          <cell r="H372">
            <v>42531</v>
          </cell>
          <cell r="I372" t="str">
            <v>Ingeniería Telemática</v>
          </cell>
          <cell r="J372" t="str">
            <v>Facultad de Ingeniería Electrónica y Telecomunicaciones</v>
          </cell>
        </row>
        <row r="373">
          <cell r="A373">
            <v>3986</v>
          </cell>
          <cell r="B373" t="str">
            <v>GUIA PARA APOYAR LA PRIORIZACIÓN DE RIESGOS EN LA GESTIÓN DE PROYECTOS DE TECNOLOGÍAS DE INFORMACIÓN</v>
          </cell>
          <cell r="C373" t="str">
            <v>Luz Marina Sierra Martinez</v>
          </cell>
          <cell r="D373">
            <v>37511141</v>
          </cell>
          <cell r="E373" t="str">
            <v>lsierra@unicauca.edu.co</v>
          </cell>
          <cell r="F373" t="str">
            <v>Terminado</v>
          </cell>
          <cell r="G373">
            <v>41440</v>
          </cell>
          <cell r="H373">
            <v>41805</v>
          </cell>
          <cell r="I373" t="str">
            <v>Grupo I+D en Tecnologías de la Información - GTI</v>
          </cell>
          <cell r="J373" t="str">
            <v>Facultad de Ingeniería Electrónica y Telecomunicaciones</v>
          </cell>
        </row>
        <row r="374">
          <cell r="A374">
            <v>3988</v>
          </cell>
          <cell r="B374" t="str">
            <v>DISEÑO, IMPLEMENTACIÓN Y EVALUACIÓN DE MODELOS EXPLICATIVOS PARA LA ENSEÑANZA DE CONCEPTOS CIENTÍFICOS EN LA EDUCACIÓN BÁSICA</v>
          </cell>
          <cell r="C374" t="str">
            <v xml:space="preserve">Jose Omar  Zuñiga Carmona </v>
          </cell>
          <cell r="D374">
            <v>16858001</v>
          </cell>
          <cell r="E374" t="str">
            <v>omarzuni@unicauca.edu.co</v>
          </cell>
          <cell r="F374" t="str">
            <v>Terminado</v>
          </cell>
          <cell r="G374">
            <v>41492</v>
          </cell>
          <cell r="H374">
            <v>41857</v>
          </cell>
          <cell r="I374" t="str">
            <v>Grupo de Investigación en Enseñanza de las Ciencias y Contextos Culturales - GEC</v>
          </cell>
          <cell r="J374" t="str">
            <v>Facultad de Ciencias Naturales, Exactas y de la Educación</v>
          </cell>
        </row>
        <row r="375">
          <cell r="A375">
            <v>3989</v>
          </cell>
          <cell r="B375" t="str">
            <v>PROYECTO LATINOAMERICANO DE EDUCACION POPULAR FASE III, LA EDUCACION POPULAR EN LA EDUCACION INSTITUCIONAL, DEPARTAMENTO DEL CAUCA.</v>
          </cell>
          <cell r="C375" t="str">
            <v>Robert Alfredo Euscategui Pachon</v>
          </cell>
          <cell r="D375">
            <v>10547293</v>
          </cell>
          <cell r="E375" t="str">
            <v>raeusca@unicauca.edu.co</v>
          </cell>
          <cell r="F375" t="str">
            <v>Terminado</v>
          </cell>
          <cell r="G375">
            <v>41506</v>
          </cell>
          <cell r="H375">
            <v>41993</v>
          </cell>
          <cell r="I375" t="str">
            <v>Grupo de Educación Popular y Comunitaria</v>
          </cell>
          <cell r="J375" t="str">
            <v>Facultad de Ciencias Naturales, Exactas y de la Educación</v>
          </cell>
        </row>
        <row r="376">
          <cell r="A376">
            <v>3992</v>
          </cell>
          <cell r="B376" t="str">
            <v>CONSTRUCCION DE UN SISTEMA DE INDICADORES PARA LA MEDICION DE LA PERCEPCION SOCIAL DE LA CIENCIA Y LA TECNOLOGIA EN LA CIUDAD DE POPAYAN</v>
          </cell>
          <cell r="C376" t="str">
            <v>Carolina Delgado Hurtado</v>
          </cell>
          <cell r="D376">
            <v>25274805</v>
          </cell>
          <cell r="E376" t="str">
            <v>carodelgadohurtado@gmail.com</v>
          </cell>
          <cell r="F376" t="str">
            <v>Terminado</v>
          </cell>
          <cell r="G376">
            <v>41518</v>
          </cell>
          <cell r="H376">
            <v>41882</v>
          </cell>
          <cell r="I376" t="str">
            <v>Gestion de la Tecnología y la Calidad - G.T.C</v>
          </cell>
          <cell r="J376" t="str">
            <v>Facultad de Ciencias Contables Económicas y Administrativas</v>
          </cell>
        </row>
        <row r="377">
          <cell r="A377">
            <v>3994</v>
          </cell>
          <cell r="B377" t="str">
            <v>CONVENIO ESPECIAL DE COOPERACION No. 708 DE 2013 SUSCRITO ENTRE LA FIDUCIARIA BOGOTA Y LA UNIVERSIDAD DEL CAUCA (JOVENES INVESTIGADORES- SEMILLEROS). PROCESO DE POBLAMIENTO DE LA COMUNIDAD NEGRA DE TIERRADENTRO: UN ACERCAMIENTO ARQUEO- HISTORICO DE LA EXPLOTACION DE SAL Y A LA VIDA NEGRA ENTRE LOS SIGLOS XVII Y XX.</v>
          </cell>
          <cell r="C377" t="str">
            <v>Rosa Elizabeth Tabares Trujillo</v>
          </cell>
          <cell r="D377">
            <v>29345220</v>
          </cell>
          <cell r="E377" t="str">
            <v>rtabares@unicauca.edu.co</v>
          </cell>
          <cell r="F377" t="str">
            <v>Terminado</v>
          </cell>
          <cell r="G377">
            <v>41827</v>
          </cell>
          <cell r="H377">
            <v>42192</v>
          </cell>
          <cell r="I377" t="str">
            <v>Antropacifico</v>
          </cell>
          <cell r="J377" t="str">
            <v>Facultad de Ciencias Humanas y Sociales</v>
          </cell>
        </row>
        <row r="378">
          <cell r="A378">
            <v>4002</v>
          </cell>
          <cell r="B378" t="str">
            <v>CONVENIO ESPECIAL DE COOPERACION No. 708 DE 2013 SUSCRITO ENTRE LA FIDUCIARIA BOGOTA Y LA UNIVERSIDAD DEL CAUCA (JOVENES INVESTIGADORES- SEMILLEROS) EL USO DE LOS ENTORNOS VIRTUALES Y LAS TECNOLOGIAS APLICADAS AL CONOCIMIENTO (TAC) RN LA ENSEÑANZA DE LA FILOSOFIA Y EL FORTALECIMIENTO DE LAS HABILIDADES DEL PENSAMIENTO DE BACHILLERATO</v>
          </cell>
          <cell r="C378" t="str">
            <v>Guillermo Pérez La Rotta</v>
          </cell>
          <cell r="D378">
            <v>19379014</v>
          </cell>
          <cell r="E378" t="str">
            <v>Guipe420@hotmail.com</v>
          </cell>
          <cell r="F378" t="str">
            <v>Terminado</v>
          </cell>
          <cell r="G378">
            <v>41823</v>
          </cell>
          <cell r="H378">
            <v>42206</v>
          </cell>
          <cell r="I378" t="str">
            <v xml:space="preserve">Filosofía y enseñanza de la Filosofía </v>
          </cell>
          <cell r="J378" t="str">
            <v>Facultad de Ciencias Humanas y Sociales</v>
          </cell>
        </row>
        <row r="379">
          <cell r="A379">
            <v>4003</v>
          </cell>
          <cell r="B379" t="str">
            <v>CONVENIO ESPECIAL DE COOPERACION No. 708 DE 2013 SUSCRITO ENTRE LA FIDUCIARIA BOGOTA Y LA UNIVERSIDAD DEL CAUCA (JOVENES INVESTIGADORES- SEMILLEROS) SCORPICUS: SISTEMA DE RECOMENDACIONES PARA ENTORNOS DE PUBLICIDAD UBICUA BASADO EN INFORMACION CONTEXTUAL Y REDES SOCIALES.</v>
          </cell>
          <cell r="C379" t="str">
            <v>Juan Carlos Corrales Muñoz</v>
          </cell>
          <cell r="D379">
            <v>76320096</v>
          </cell>
          <cell r="E379" t="str">
            <v>jcorral@unicauca.edu.co</v>
          </cell>
          <cell r="F379" t="str">
            <v>Terminado</v>
          </cell>
          <cell r="G379">
            <v>41823</v>
          </cell>
          <cell r="H379">
            <v>42188</v>
          </cell>
          <cell r="I379" t="str">
            <v>Ingeniería Telemática</v>
          </cell>
          <cell r="J379" t="str">
            <v>Facultad de Ingeniería Electrónica y Telecomunicaciones</v>
          </cell>
        </row>
        <row r="380">
          <cell r="A380">
            <v>4004</v>
          </cell>
          <cell r="B380" t="str">
            <v>CONVENIO ESPECIAL DE COOPERACION No. 708 DE 2013 SUSCRITO ENTRE LA FIDUCIARIA BOGOTA Y LA UNIVERSIDAD DEL CAUCA (JOVENES INVESTIGADORES- SEMILLEROS) FRAMEWORK PARA EL MONITOREO, EVALUACION Y MEJORA DE COLABORACION EN SISTEMAS DE APREDIZAJE COLABORATIVO.</v>
          </cell>
          <cell r="C380" t="str">
            <v>Cesar Alberto Collazos Ordoñez</v>
          </cell>
          <cell r="D380">
            <v>76309486</v>
          </cell>
          <cell r="E380" t="str">
            <v>ccollazo@unicauca.edu.co</v>
          </cell>
          <cell r="F380" t="str">
            <v>Terminado</v>
          </cell>
          <cell r="G380">
            <v>41823</v>
          </cell>
          <cell r="H380">
            <v>42188</v>
          </cell>
          <cell r="I380" t="str">
            <v>Investigación y desarrollo en ingeniería de software - IDIS</v>
          </cell>
          <cell r="J380" t="str">
            <v>Facultad de Ingeniería Electrónica y Telecomunicaciones</v>
          </cell>
        </row>
        <row r="381">
          <cell r="A381">
            <v>4005</v>
          </cell>
          <cell r="B381" t="str">
            <v>CONVENIO ESPECIAL DE COOPERACION No. 708 DE 2013 SUSCRITO ENTRE LA FIDUCIARIA BOGOTA Y LA UNIVERSIDAD DEL CAUCA (JOVENES INVESTIGADORES- SEMILLEROS). CONSTRUCCION DE REGLAS GOLOMB, ARREGLOS COSTAS Y SECUENCIAS SONAR: UNA VISION MODERNA DESDE LOS CONJUNTOS DE SIDON.</v>
          </cell>
          <cell r="C381" t="str">
            <v>Carlos Alberto Trujillo Solarte</v>
          </cell>
          <cell r="D381">
            <v>10532448</v>
          </cell>
          <cell r="E381" t="str">
            <v>trujillo@unicauca.edu.co</v>
          </cell>
          <cell r="F381" t="str">
            <v>Terminado</v>
          </cell>
          <cell r="G381">
            <v>41660</v>
          </cell>
          <cell r="H381">
            <v>42206</v>
          </cell>
          <cell r="I381" t="str">
            <v>ALGEBRA, TEORIA DE NUMEROS Y APLICACIONES</v>
          </cell>
          <cell r="J381" t="str">
            <v>Interinstitucional</v>
          </cell>
        </row>
        <row r="382">
          <cell r="A382">
            <v>4006</v>
          </cell>
          <cell r="B382" t="str">
            <v>CONCENIO ESPECIAL DE COOPERACION No. 708 DE 2013 SUSCRITO ENTRE LA FIDUCIARIA BOGOTA Y LA UNIVERSIDAD DEL CAUCA (JOVENES INVESTIGADORES- SEMILLEROS) PROPIEDADES ARITMETICOS DE SUCESIONES GENERALIZADAS DE FIBONACCI</v>
          </cell>
          <cell r="C382" t="str">
            <v xml:space="preserve">Jhon Jairo Bravo Grijalba </v>
          </cell>
          <cell r="D382">
            <v>76328867</v>
          </cell>
          <cell r="E382" t="str">
            <v>jbravo@unicauca.edu.co</v>
          </cell>
          <cell r="F382" t="str">
            <v>Terminado</v>
          </cell>
          <cell r="G382">
            <v>41823</v>
          </cell>
          <cell r="H382">
            <v>42188</v>
          </cell>
          <cell r="I382" t="str">
            <v>MATEMÁTICA DISCRETA Y APLICACIONES: ERM MATDIS</v>
          </cell>
          <cell r="J382" t="str">
            <v>Facultad de Ciencias Naturales, Exactas y de la Educación</v>
          </cell>
        </row>
        <row r="383">
          <cell r="A383">
            <v>4007</v>
          </cell>
          <cell r="B383" t="str">
            <v>CONVENIO ESPECIAL DE COOPERACION No. 708 DE 2013 SUSCRITO ENTRE LA FIDUCIARIA BOGOTA Y LA UNIVERSIDAD DEL CAUCA, (JOVENES INVESTIGADORES- SEMILLEROS). TECNOLOGIA DE LA METALURGIA Y LA ORFEBRERIA: UNA APROXIMACION ANTROPOLOGICA A LA TRADICION Y TRANSFORMACION DE LOS OFICIOS ARTESANALES DE LOS HERREROS Y LOS JOYEROS EN POPAYAN, DEPARTAMENTO DEL CAUCA.</v>
          </cell>
          <cell r="C383" t="str">
            <v>Guillermo Andres Ospina Rodriguez</v>
          </cell>
          <cell r="D383">
            <v>94324003</v>
          </cell>
          <cell r="E383" t="str">
            <v>gospina@unicauca.edu.co</v>
          </cell>
          <cell r="F383" t="str">
            <v>Terminado</v>
          </cell>
          <cell r="G383">
            <v>41823</v>
          </cell>
          <cell r="H383">
            <v>42188</v>
          </cell>
          <cell r="I383" t="str">
            <v>Estudios Sociales Comparativos Andes, Amazonia, Costa Pacífica</v>
          </cell>
          <cell r="J383" t="str">
            <v>Facultad de Ciencias Humanas y Sociales</v>
          </cell>
        </row>
        <row r="384">
          <cell r="A384">
            <v>4008</v>
          </cell>
          <cell r="B384" t="str">
            <v>CONVENIO ESPECIAL DE COOPERACION No. 708 DE 2013 SUSCRITO ENTRE LA FIDUCIARIA BOGOTA Y LA  UNIVERSIDAD DEL CAUCA (JOVENES INVESTIGADORES- SEMILLEROS) Efecto del ácido esteárico en una película flexible hecha de almidón de Batata obtenida por extrusión de tornillo simple</v>
          </cell>
          <cell r="C384" t="str">
            <v>Hector Samuel Villada Castillo</v>
          </cell>
          <cell r="D384">
            <v>7551810</v>
          </cell>
          <cell r="E384" t="str">
            <v>villada@unicauca.edu.co</v>
          </cell>
          <cell r="F384" t="str">
            <v>Terminado</v>
          </cell>
          <cell r="G384">
            <v>41821</v>
          </cell>
          <cell r="H384">
            <v>42186</v>
          </cell>
          <cell r="I384" t="str">
            <v>Ciencia y Tecnología de Biomoléculas de Interes Agroindustrial -CYTBIA</v>
          </cell>
          <cell r="J384" t="str">
            <v>Facultad de Ciencias Agrarias</v>
          </cell>
        </row>
        <row r="385">
          <cell r="A385">
            <v>4009</v>
          </cell>
          <cell r="B385" t="str">
            <v>CONVENIO ESPECIAL DE COOPERACION NO. 708 DE 2013 SUSCRITO ENTRE LA FIDUCIARIA BOGOTA Y LA UNIVERSIDAD DEL CAUCA (JOVENES INVESTIGADORES- SEMILLEROS) EVALUACION DEL DAÑO CELULAR POR LA EXPOSICION AL HUMO DE BIOMASA MEDIANTE LA PRUEBA CITOMICA DE MICRONUCLEOS EN CELULAS DEL EPITELIO BUCAL Y LINFOCITOS DE SANGRE PERIFERICA DE MUJERES EXPUESTAS.</v>
          </cell>
          <cell r="C385" t="str">
            <v>Luz Stella Hoyos Giraldo</v>
          </cell>
          <cell r="D385">
            <v>32331874</v>
          </cell>
          <cell r="E385" t="str">
            <v>lshoyos@unicauca.edu.co</v>
          </cell>
          <cell r="F385" t="str">
            <v>Terminado</v>
          </cell>
          <cell r="G385">
            <v>41660</v>
          </cell>
          <cell r="H385">
            <v>42206</v>
          </cell>
          <cell r="I385" t="str">
            <v>Toxicología Genética y Citogenética</v>
          </cell>
          <cell r="J385" t="str">
            <v>Facultad de Ciencias Naturales, Exactas y de la Educación</v>
          </cell>
        </row>
        <row r="386">
          <cell r="A386">
            <v>4016</v>
          </cell>
          <cell r="B386" t="str">
            <v xml:space="preserve">CONVENIO ESPECIAL DE COOPERACION No. 708 2013 SUSCRITO ENTRE LA FIDUCIARIA BOGOTA Y LA UNIVERSIDAD DEL CAUCA (JOVENES INVESTIGADORES- SEMILLEROS) FORTALECIMIENTO DEL SEMILLERO DE EMPRENDIMIENTO EN TIC DE LA UNIVERSIDAD DEL CAUCA_x000D_
</v>
          </cell>
          <cell r="C386" t="str">
            <v>Juan Carlos Corrales Muñoz</v>
          </cell>
          <cell r="D386">
            <v>76320096</v>
          </cell>
          <cell r="E386" t="str">
            <v>jcorral@unicauca.edu.co</v>
          </cell>
          <cell r="F386" t="str">
            <v>Terminado</v>
          </cell>
          <cell r="G386">
            <v>41295</v>
          </cell>
          <cell r="H386">
            <v>42206</v>
          </cell>
          <cell r="I386" t="str">
            <v>Ingeniería Telemática</v>
          </cell>
          <cell r="J386" t="str">
            <v>Facultad de Ingeniería Electrónica y Telecomunicaciones</v>
          </cell>
        </row>
        <row r="387">
          <cell r="A387">
            <v>4017</v>
          </cell>
          <cell r="B387" t="str">
            <v>CONVENIO ESPECIAL DE COOPERACION No. 708 2013 SUSCRITO ENTRE LA FIDUCIARIA BOGOTA Y LA UNIVERSIDAD DEL CAUCA (JOVENES INVESTIGADORES- SEMILLEROS)  SEMILLEROS DE INVESTIGACION GRUPO DE ESTUDIOS AMBIENTALES. DINAMICA DE COBERTURAS Y USO DEL SUELO EN SISTEMAS PRODUCTIVOS AGRICOLAS ANDINOS EN LA CUENCA ALTA DEL RIO CAUCA- DEPARTAMENTO DEL CAUCA.</v>
          </cell>
          <cell r="C387" t="str">
            <v>Apolinar Figueroa Casas</v>
          </cell>
          <cell r="D387">
            <v>10535397</v>
          </cell>
          <cell r="E387" t="str">
            <v>apolinar@unicauca.edu.co</v>
          </cell>
          <cell r="F387" t="str">
            <v>Terminado</v>
          </cell>
          <cell r="G387">
            <v>41660</v>
          </cell>
          <cell r="H387">
            <v>42206</v>
          </cell>
          <cell r="I387" t="str">
            <v>Estudios Ambientales</v>
          </cell>
          <cell r="J387" t="str">
            <v>Facultad de Ciencias Naturales, Exactas y de la Educación</v>
          </cell>
        </row>
        <row r="388">
          <cell r="A388">
            <v>4018</v>
          </cell>
          <cell r="B388" t="str">
            <v>CONVENIO ESPECIAL DE COOPERACION No. 708 DE 2013 SUSCRITO ENTRE LA FIDUCIARIA BOGOTA Y LA UNIVERSIDAD DEL CAUCA (JOVENES INVESTIGADORES- SEMILLEROS). SEMILLERO DE INVESTIGACION GRUPO GTI. UNICAUCA. NET. DESARROLLO DE VIDEO JUEGOS QUE APOYEN EL PROCESO DE RECUPERACION PSICOLOGICA DE PACIENTES DE ENFERMEDADES CRONICAS.</v>
          </cell>
          <cell r="C388" t="str">
            <v>Carlos Alberto Cobos Lozada</v>
          </cell>
          <cell r="D388">
            <v>91154963</v>
          </cell>
          <cell r="E388" t="str">
            <v>ccobos@unicauca.edu.co</v>
          </cell>
          <cell r="F388" t="str">
            <v>En Ejecución</v>
          </cell>
          <cell r="G388">
            <v>41660</v>
          </cell>
          <cell r="H388">
            <v>42206</v>
          </cell>
          <cell r="I388" t="str">
            <v>Grupo I+D en Tecnologías de la Información - GTI</v>
          </cell>
          <cell r="J388" t="str">
            <v>Facultad de Ingeniería Electrónica y Telecomunicaciones</v>
          </cell>
        </row>
        <row r="389">
          <cell r="A389">
            <v>4019</v>
          </cell>
          <cell r="B389" t="str">
            <v>CONVENIO ESPECIAL DE COOPERACION No. 708 DE 2013 ENTRE LA FIDUCIARIA BOGOTA Y LA UNIVERSIDAD DEL CAUCA (JOVENES INVESTIGADORES- SEMILLEROS9 SEMILLERO DE INVESTIGACION EN INGENIERIA DE SOFTWARE DEL GRUPO IDIS- SIS.</v>
          </cell>
          <cell r="C389" t="str">
            <v>Cesar Alberto Collazos Ordoñez</v>
          </cell>
          <cell r="D389">
            <v>76309486</v>
          </cell>
          <cell r="E389" t="str">
            <v>ccollazo@unicauca.edu.co</v>
          </cell>
          <cell r="F389" t="str">
            <v>Terminado</v>
          </cell>
          <cell r="G389">
            <v>41660</v>
          </cell>
          <cell r="H389">
            <v>42206</v>
          </cell>
          <cell r="I389" t="str">
            <v>Investigación y desarrollo en ingeniería de software - IDIS</v>
          </cell>
          <cell r="J389" t="str">
            <v>Facultad de Ingeniería Electrónica y Telecomunicaciones</v>
          </cell>
        </row>
        <row r="390">
          <cell r="A390">
            <v>4020</v>
          </cell>
          <cell r="B390" t="str">
            <v xml:space="preserve">CONVENIO ESPECIAL DE COOPERACION No. 708 DE 2013 SUSCRITO ENTRE LA FIDUCIARIA BOGOTA Y LA UNIVERSIDAD DEL CAUCA (JOVENES INVESTIGADORES- SEMILLEROS) SEMILLERO DE INVESTIGACION ALTENUA- MATDIS- UNICAUCA. </v>
          </cell>
          <cell r="C390" t="str">
            <v>Carlos Alberto Trujillo Solarte</v>
          </cell>
          <cell r="D390">
            <v>10532448</v>
          </cell>
          <cell r="E390" t="str">
            <v>trujillo@unicauca.edu.co</v>
          </cell>
          <cell r="F390" t="str">
            <v>En Ejecución</v>
          </cell>
          <cell r="G390">
            <v>41660</v>
          </cell>
          <cell r="H390">
            <v>42206</v>
          </cell>
          <cell r="I390" t="str">
            <v>ALGEBRA, TEORIA DE NUMEROS Y APLICACIONES</v>
          </cell>
          <cell r="J390" t="str">
            <v>Interinstitucional</v>
          </cell>
        </row>
        <row r="391">
          <cell r="A391">
            <v>4021</v>
          </cell>
          <cell r="B391" t="str">
            <v>Convenio Especial de Cooperación No. 708 de 2013 suscrito entre la Fiduciaria Bogotá y la Universidad del Cauca. Evaluación de genotoxicidad por exposición crónica al humo de biomasa en linfocitos de sangre periférica de mujeres expuestas mediante la prueba citómica de micronúcleos-SEMILLERO DE INVESTIGACIÓN.</v>
          </cell>
          <cell r="C391" t="str">
            <v>Nohelia Cajas Salazar</v>
          </cell>
          <cell r="D391">
            <v>25280730</v>
          </cell>
          <cell r="E391" t="str">
            <v>nsalazar@unicauca.edu.co</v>
          </cell>
          <cell r="F391" t="str">
            <v>En Ejecución</v>
          </cell>
          <cell r="G391">
            <v>41660</v>
          </cell>
          <cell r="H391">
            <v>42206</v>
          </cell>
          <cell r="I391" t="str">
            <v>Toxicología Genética y Citogenética</v>
          </cell>
          <cell r="J391" t="str">
            <v>Facultad de Ciencias Naturales, Exactas y de la Educación</v>
          </cell>
        </row>
        <row r="392">
          <cell r="A392">
            <v>4023</v>
          </cell>
          <cell r="B392" t="str">
            <v>Convenio Especial de Cooperación No. 708 de 2013 suscrito entre la Fiduciaria Bogotá y la Universidad del Cauca (Jóvenes Investigadores- Semilleros). Semillero de investigación en MODELOS ALTERNATIVOS DE DESARROLLO</v>
          </cell>
          <cell r="C392" t="str">
            <v>Bernardo Javier Tobar Quitiaquez</v>
          </cell>
          <cell r="D392">
            <v>98382086</v>
          </cell>
          <cell r="E392" t="str">
            <v>javo@unicauca.edu.co</v>
          </cell>
          <cell r="F392" t="str">
            <v>En Ejecución</v>
          </cell>
          <cell r="G392">
            <v>41660</v>
          </cell>
          <cell r="H392">
            <v>42206</v>
          </cell>
          <cell r="I392" t="str">
            <v>Investigaciones Contables, Económicas Y Administrativas - GICEA</v>
          </cell>
          <cell r="J392" t="str">
            <v>Facultad de Ciencias Contables Económicas y Administrativas</v>
          </cell>
        </row>
        <row r="393">
          <cell r="A393">
            <v>4025</v>
          </cell>
          <cell r="B393" t="str">
            <v>PROPUESTA METODOLÓGICA PARA EL DISEÑO DE JUEGOS SERIOS QUE APOYEN A NIÑOS CON PROBLEMAS AUDITIVOS</v>
          </cell>
          <cell r="C393" t="str">
            <v>Cesar Alberto Collazos Ordoñez</v>
          </cell>
          <cell r="D393">
            <v>76309486</v>
          </cell>
          <cell r="E393" t="str">
            <v>ccollazo@unicauca.edu.co</v>
          </cell>
          <cell r="F393" t="str">
            <v>Terminado</v>
          </cell>
          <cell r="G393">
            <v>41591</v>
          </cell>
          <cell r="H393">
            <v>41956</v>
          </cell>
          <cell r="I393" t="str">
            <v>Investigación y desarrollo en ingeniería de software - IDIS</v>
          </cell>
          <cell r="J393" t="str">
            <v>Facultad de Ingeniería Electrónica y Telecomunicaciones</v>
          </cell>
        </row>
        <row r="394">
          <cell r="A394">
            <v>4026</v>
          </cell>
          <cell r="B394" t="str">
            <v>MODELO DE AGRUPACIÓN DE PROCESOS DE NEGOCIOS BASADO EN REPRESENTACIÓN MULTIMODAL</v>
          </cell>
          <cell r="C394" t="str">
            <v>Juan Carlos Corrales Muñoz</v>
          </cell>
          <cell r="D394">
            <v>76320096</v>
          </cell>
          <cell r="E394" t="str">
            <v>jcorral@unicauca.edu.co</v>
          </cell>
          <cell r="F394" t="str">
            <v>En Ejecución</v>
          </cell>
          <cell r="G394">
            <v>41667</v>
          </cell>
          <cell r="H394">
            <v>42032</v>
          </cell>
          <cell r="I394" t="str">
            <v>Ingeniería Telemática</v>
          </cell>
          <cell r="J394" t="str">
            <v>Facultad de Ingeniería Electrónica y Telecomunicaciones</v>
          </cell>
        </row>
        <row r="395">
          <cell r="A395">
            <v>4027</v>
          </cell>
          <cell r="B395" t="str">
            <v>ENTRELAZAMIENTO, CONTROL E INFORMACIÓN CUÁNTICA EN MOLÉCULAS DIATÓMICAS</v>
          </cell>
          <cell r="C395" t="str">
            <v>Servio Tulio  Perez Merchancano</v>
          </cell>
          <cell r="D395">
            <v>13011634</v>
          </cell>
          <cell r="E395" t="str">
            <v>sperez@unicauca.edu.co</v>
          </cell>
          <cell r="F395" t="str">
            <v>Terminado</v>
          </cell>
          <cell r="G395">
            <v>41852</v>
          </cell>
          <cell r="H395">
            <v>42583</v>
          </cell>
          <cell r="I395" t="str">
            <v>Semiconductores y Nuevos Materiales - SENUMA</v>
          </cell>
          <cell r="J395" t="str">
            <v>Facultad de Ciencias Naturales, Exactas y de la Educación</v>
          </cell>
        </row>
        <row r="396">
          <cell r="A396">
            <v>4028</v>
          </cell>
          <cell r="B396" t="str">
            <v>SIMULADOR QUIRÚRGICO ROBOTIZADO MANIPULADO A TRAVÉS DE INTERFACES</v>
          </cell>
          <cell r="C396" t="str">
            <v>Oscar Andrés Albán</v>
          </cell>
          <cell r="D396">
            <v>10548134</v>
          </cell>
          <cell r="E396" t="str">
            <v>avivas@unicauca.edu.co</v>
          </cell>
          <cell r="F396" t="str">
            <v>Terminado</v>
          </cell>
          <cell r="G396">
            <v>41646</v>
          </cell>
          <cell r="H396">
            <v>42011</v>
          </cell>
          <cell r="I396" t="str">
            <v>Automática Industrial</v>
          </cell>
          <cell r="J396" t="str">
            <v>Facultad de Ingeniería Electrónica y Telecomunicaciones</v>
          </cell>
        </row>
        <row r="397">
          <cell r="A397">
            <v>4031</v>
          </cell>
          <cell r="B397" t="str">
            <v>CREACIÓN DE UNA COMUNIDAD DE APRENDIZAJE EN EDUCACIÓN MATEMÁTICA SOPORTADA EN EL SOFTWARE DE RED SOCIAL ELGG</v>
          </cell>
          <cell r="C397" t="str">
            <v>Mario Fernando  Solarte Sarasty</v>
          </cell>
          <cell r="D397">
            <v>76319313</v>
          </cell>
          <cell r="E397" t="str">
            <v>msolarte@unicauca.edu.co</v>
          </cell>
          <cell r="F397" t="str">
            <v>Terminado</v>
          </cell>
          <cell r="G397">
            <v>41610</v>
          </cell>
          <cell r="H397">
            <v>41975</v>
          </cell>
          <cell r="I397" t="str">
            <v>Ingeniería Telemática</v>
          </cell>
          <cell r="J397" t="str">
            <v>Facultad de Ingeniería Electrónica y Telecomunicaciones</v>
          </cell>
        </row>
        <row r="398">
          <cell r="A398">
            <v>4032</v>
          </cell>
          <cell r="B398" t="str">
            <v>SÍNTESIS DE MATERIALES MESOPOROS DE NIOBIO, SIN Y CON DOPANTES, Y DETERMINACIÓN DE SU CAPACIDAD FOTODEGRADANTE</v>
          </cell>
          <cell r="C398" t="str">
            <v>Jorge Enrique Rodriguez Paéz</v>
          </cell>
          <cell r="D398">
            <v>3180213</v>
          </cell>
          <cell r="E398" t="str">
            <v>jnpaez@unicauca.edu.co</v>
          </cell>
          <cell r="F398" t="str">
            <v>En Ejecución</v>
          </cell>
          <cell r="G398">
            <v>41646</v>
          </cell>
          <cell r="H398">
            <v>42131</v>
          </cell>
          <cell r="I398" t="str">
            <v>Catalisis</v>
          </cell>
          <cell r="J398" t="str">
            <v>Facultad de Ciencias Naturales, Exactas y de la Educación</v>
          </cell>
        </row>
        <row r="399">
          <cell r="A399">
            <v>4037</v>
          </cell>
          <cell r="B399" t="str">
            <v>COMPUESTOS NITROGENADOS EN SUELOS DE AMBIENTES NATURALES Y SOMETIDOS A PRÁCTICAS CULTURALES DE FERTILIZACIÓN DE PASTOS PARA GANADERÍA EN LA ALTA MONTAÑA DEL DEPARTAMENTO DEL CAUCA.</v>
          </cell>
          <cell r="C399" t="str">
            <v>Apolinar Figueroa Casas</v>
          </cell>
          <cell r="D399">
            <v>10535397</v>
          </cell>
          <cell r="E399" t="str">
            <v>apolinar@unicauca.edu.co</v>
          </cell>
          <cell r="F399" t="str">
            <v>En Ejecución</v>
          </cell>
          <cell r="G399">
            <v>41646</v>
          </cell>
          <cell r="H399">
            <v>42185</v>
          </cell>
          <cell r="I399" t="str">
            <v>Estudios Ambientales</v>
          </cell>
          <cell r="J399" t="str">
            <v>Facultad de Ciencias Naturales, Exactas y de la Educación</v>
          </cell>
        </row>
        <row r="400">
          <cell r="A400">
            <v>4042</v>
          </cell>
          <cell r="B400" t="str">
            <v>SENSOR DE CORRIENTE BASADO EN MAGNETORESISTENCIA GIGANTE (GMR)</v>
          </cell>
          <cell r="C400" t="str">
            <v>Gilberto Bolaños Pantoja</v>
          </cell>
          <cell r="D400">
            <v>12976097</v>
          </cell>
          <cell r="E400" t="str">
            <v>gbolanos@unicauca.edu.co</v>
          </cell>
          <cell r="F400" t="str">
            <v>Terminado</v>
          </cell>
          <cell r="G400">
            <v>41646</v>
          </cell>
          <cell r="H400">
            <v>42011</v>
          </cell>
          <cell r="I400" t="str">
            <v>Fisica de Bajas Temperaturas - Edgar Holguin</v>
          </cell>
          <cell r="J400" t="str">
            <v>Facultad de Ciencias Naturales, Exactas y de la Educación</v>
          </cell>
        </row>
        <row r="401">
          <cell r="A401">
            <v>4043</v>
          </cell>
          <cell r="B401" t="str">
            <v>ALGORITMO EVOLUTIVO MULTI-OBJETIVO BASADO EN LA BÚSQUEDA ARMÓNICA PARA LA DEFINICIÓN DE RUTAS Y HORARIOS EN UN SISTEMA DE TRANSPORTE MASIVO DE PASAJEROS</v>
          </cell>
          <cell r="C401" t="str">
            <v>Carlos Alberto Cobos Lozada</v>
          </cell>
          <cell r="D401">
            <v>91154963</v>
          </cell>
          <cell r="E401" t="str">
            <v>ccobos@unicauca.edu.co</v>
          </cell>
          <cell r="F401" t="str">
            <v>Terminado</v>
          </cell>
          <cell r="G401">
            <v>41646</v>
          </cell>
          <cell r="H401">
            <v>42345</v>
          </cell>
          <cell r="I401" t="str">
            <v>Grupo I+D en Tecnologías de la Información - GTI</v>
          </cell>
          <cell r="J401" t="str">
            <v>Facultad de Ingeniería Electrónica y Telecomunicaciones</v>
          </cell>
        </row>
        <row r="402">
          <cell r="A402">
            <v>4044</v>
          </cell>
          <cell r="B402" t="str">
            <v>EFECTO DEL CATIÓN OCTAÉDRICO EN LAS PROPIEDADES ELÉCTRICAS Y MAGNÉTICAS DEL SISTEMA BiOX3 (X=Fe, CO Mn)</v>
          </cell>
          <cell r="C402" t="str">
            <v xml:space="preserve">Claudia Fernanda  Villaquiran Raigoza </v>
          </cell>
          <cell r="D402">
            <v>31927597</v>
          </cell>
          <cell r="E402" t="str">
            <v>gure@unicauca.edu.co</v>
          </cell>
          <cell r="F402" t="str">
            <v>Terminado</v>
          </cell>
          <cell r="G402">
            <v>41685</v>
          </cell>
          <cell r="H402">
            <v>42415</v>
          </cell>
          <cell r="I402" t="str">
            <v>Ciencia y Tecnología de Materiales Cerámicos - CYTEMAC</v>
          </cell>
          <cell r="J402" t="str">
            <v>Facultad de Ciencias Naturales, Exactas y de la Educación</v>
          </cell>
        </row>
        <row r="403">
          <cell r="A403">
            <v>4045</v>
          </cell>
          <cell r="B403" t="str">
            <v>MANTISS: MODELO PARA LA ADAPTACIÓN DE CONTENIDOS PUBLICITARIOS EN ENTORNOS N- SCREEN INTERACTIVOS SOPORTADOS EN UN ESQUEMA DE COLABORACION SMART TV - SMARTPHONE</v>
          </cell>
          <cell r="C403" t="str">
            <v>Gustavo Adolfo Ramirez Gonzalez</v>
          </cell>
          <cell r="D403">
            <v>76329206</v>
          </cell>
          <cell r="E403" t="str">
            <v>gramirez@unicauca.edu.co</v>
          </cell>
          <cell r="F403" t="str">
            <v>Terminado</v>
          </cell>
          <cell r="G403">
            <v>41610</v>
          </cell>
          <cell r="H403">
            <v>41975</v>
          </cell>
          <cell r="I403" t="str">
            <v>Ingeniería Telemática</v>
          </cell>
          <cell r="J403" t="str">
            <v>Facultad de Ingeniería Electrónica y Telecomunicaciones</v>
          </cell>
        </row>
        <row r="404">
          <cell r="A404">
            <v>4048</v>
          </cell>
          <cell r="B404" t="str">
            <v>LOS FANTASMAS QUE SE QUEDARON. PROYECTO DE INVESTIGACIÓN -CREACIÓN ARTÍSTICA SOBRE LA VIOLENCIA Y LOS DESPLAZAMIENTOS EN COLOMBIA ENTRE 1990 Y 2010</v>
          </cell>
          <cell r="C404" t="str">
            <v>Juan Carlos Pino Correa</v>
          </cell>
          <cell r="D404">
            <v>76307112</v>
          </cell>
          <cell r="E404" t="str">
            <v>jcpino@unicauca.edu.co</v>
          </cell>
          <cell r="F404" t="str">
            <v>Terminado</v>
          </cell>
          <cell r="G404">
            <v>41681</v>
          </cell>
          <cell r="H404">
            <v>42046</v>
          </cell>
          <cell r="I404" t="str">
            <v>Estudios Culturales y de la Comunicación - ECCO</v>
          </cell>
          <cell r="J404" t="str">
            <v>Facultad de Derecho y Ciencias Políticas</v>
          </cell>
        </row>
        <row r="405">
          <cell r="A405">
            <v>4049</v>
          </cell>
          <cell r="B405" t="str">
            <v>ESTRATEGIA AGROCLIMATOLÓGICAS Y ECOFISIOLOGÍA PARA VARIEDADES FRUTICULAS PROMISORIAS EN EL DEPARTAMENTO DEL CAUCA. GRANADILLA DE QUIJOS (PASIFLORA POPENOVII KILLIP)</v>
          </cell>
          <cell r="C405" t="str">
            <v>Isabel del Socorro Bravo Realpe</v>
          </cell>
          <cell r="D405">
            <v>41640024</v>
          </cell>
          <cell r="E405" t="str">
            <v>ibravo@unicauca.edu.co</v>
          </cell>
          <cell r="F405" t="str">
            <v>Terminado</v>
          </cell>
          <cell r="G405">
            <v>41646</v>
          </cell>
          <cell r="H405">
            <v>42011</v>
          </cell>
          <cell r="I405" t="str">
            <v>Agroquímica</v>
          </cell>
          <cell r="J405" t="str">
            <v>Facultad de Ciencias Naturales, Exactas y de la Educación</v>
          </cell>
        </row>
        <row r="406">
          <cell r="A406">
            <v>4051</v>
          </cell>
          <cell r="B406" t="str">
            <v>MEMORIAS HISTÓRICAS DEL CONFLICTO ARMADO EN LOS NIÑOS Y NIÑAS DESPLAZADOS POR LA VIOLENCIA EN LA CIUDAD DE POPAYÁN</v>
          </cell>
          <cell r="C406" t="str">
            <v>Deibar René Hurtado Herrera</v>
          </cell>
          <cell r="D406">
            <v>76311561</v>
          </cell>
          <cell r="E406" t="str">
            <v>deibarh@unicauca.edu.co</v>
          </cell>
          <cell r="F406" t="str">
            <v>Terminado</v>
          </cell>
          <cell r="G406">
            <v>41673</v>
          </cell>
          <cell r="H406">
            <v>42038</v>
          </cell>
          <cell r="I406" t="str">
            <v>Urdimbre</v>
          </cell>
          <cell r="J406" t="str">
            <v>Facultad de Ciencias Naturales, Exactas y de la Educación</v>
          </cell>
        </row>
        <row r="407">
          <cell r="A407">
            <v>4052</v>
          </cell>
          <cell r="B407" t="str">
            <v>MODULACIÓN DIGITAL DE CONSTELACIÓN N-DIMENSIONAL BASADO EN WAVELETS</v>
          </cell>
          <cell r="C407" t="str">
            <v>Harold Armando Romo Romero</v>
          </cell>
          <cell r="D407">
            <v>12988509</v>
          </cell>
          <cell r="E407" t="str">
            <v>hromo@unicauca.edu.co</v>
          </cell>
          <cell r="F407" t="str">
            <v>Terminado</v>
          </cell>
          <cell r="G407">
            <v>41596</v>
          </cell>
          <cell r="H407">
            <v>41961</v>
          </cell>
          <cell r="I407" t="str">
            <v>Grupo I+D Nuevas Tecnologías en Telecomunicaciones - GNTT</v>
          </cell>
          <cell r="J407" t="str">
            <v>Facultad de Ingeniería Electrónica y Telecomunicaciones</v>
          </cell>
        </row>
        <row r="408">
          <cell r="A408">
            <v>4053</v>
          </cell>
          <cell r="B408" t="str">
            <v>EVALUACIÓN DE LAS ALTERACIONES MORFOLÓGICAS Y FISIOLÓGICAS RENALES INDUCIDAS POR LOS VENENOS DE LOS ESCORPIONES tityus sp y centruroides margaritatus EN RIÑÓN CANINO MADIN-DARBY(MDCK)</v>
          </cell>
          <cell r="C408" t="str">
            <v>Jose Toribio Beltran Vidal</v>
          </cell>
          <cell r="D408">
            <v>10533149</v>
          </cell>
          <cell r="E408" t="str">
            <v>jbeltran@unicauca.edu.co</v>
          </cell>
          <cell r="F408" t="str">
            <v>Terminado</v>
          </cell>
          <cell r="G408">
            <v>41590</v>
          </cell>
          <cell r="H408">
            <v>41955</v>
          </cell>
          <cell r="I408" t="str">
            <v>INVESTIGACIONES HERPETOLOGICAS Y TOXINOLOGICAS</v>
          </cell>
          <cell r="J408" t="str">
            <v>Facultad de Ciencias Naturales, Exactas y de la Educación</v>
          </cell>
        </row>
        <row r="409">
          <cell r="A409">
            <v>4054</v>
          </cell>
          <cell r="B409" t="str">
            <v>EVALUACIÓN DE LA ACTIVIDAD ANTIOXIDANTE Y FARMACOLÓGICA EN EL EXTRACTO ETANÓLICO DE LAS HOJAS DEL CRINUM JAGUS (AMARYLLIDACEAE)</v>
          </cell>
          <cell r="C409" t="str">
            <v>Fabio Antonio Cabezas Fajardo</v>
          </cell>
          <cell r="D409">
            <v>14939780</v>
          </cell>
          <cell r="E409" t="str">
            <v>facabz@unicauca.edu.co</v>
          </cell>
          <cell r="F409" t="str">
            <v>En Ejecución</v>
          </cell>
          <cell r="G409">
            <v>41690</v>
          </cell>
          <cell r="H409">
            <v>42055</v>
          </cell>
          <cell r="I409" t="str">
            <v>Química de Compuestos Bioactivos</v>
          </cell>
          <cell r="J409" t="str">
            <v>Facultad de Ciencias Naturales, Exactas y de la Educación</v>
          </cell>
        </row>
        <row r="410">
          <cell r="A410">
            <v>4055</v>
          </cell>
          <cell r="B410" t="str">
            <v>DESARROLLO DE UN MÉTODO PARA LA MEDICIÓN DE HEMOGLOBINA HUMANA, UTILIZANDO TÉCNICAS DE PROCESAMIENTO DIGITAL DE IMÁGENES</v>
          </cell>
          <cell r="C410" t="str">
            <v>Julieta Montero</v>
          </cell>
          <cell r="D410">
            <v>34546723</v>
          </cell>
          <cell r="E410" t="str">
            <v>nnotiene@hotmail.com</v>
          </cell>
          <cell r="F410" t="str">
            <v>Suspendido</v>
          </cell>
          <cell r="G410">
            <v>41598</v>
          </cell>
          <cell r="H410">
            <v>41963</v>
          </cell>
          <cell r="I410" t="str">
            <v>Hematología Especial</v>
          </cell>
          <cell r="J410" t="str">
            <v>Facultad de Ciencias de la Salud</v>
          </cell>
        </row>
        <row r="411">
          <cell r="A411">
            <v>4057</v>
          </cell>
          <cell r="B411" t="str">
            <v>EL PUEBLO DE KIZGÓ SIGUE EN SU LUCHA POR EL FORTALECIMIENTO LINGÜÍSTICO Y CULTURAL</v>
          </cell>
          <cell r="C411" t="str">
            <v>Martha Elena  Corrales Carvajal</v>
          </cell>
          <cell r="D411">
            <v>43498772</v>
          </cell>
          <cell r="E411" t="str">
            <v>mcorrales@unicauca.edu.co</v>
          </cell>
          <cell r="F411" t="str">
            <v>Terminado</v>
          </cell>
          <cell r="G411">
            <v>41596</v>
          </cell>
          <cell r="H411">
            <v>41961</v>
          </cell>
          <cell r="I411" t="str">
            <v>Estudios Linguísticos Pedagógicos y Socio Culturales del Suroccidente Colombiano</v>
          </cell>
          <cell r="J411" t="str">
            <v>Facultad de Ciencias Humanas y Sociales</v>
          </cell>
        </row>
        <row r="412">
          <cell r="A412">
            <v>4060</v>
          </cell>
          <cell r="B412" t="str">
            <v>SITUACIÓN EPIDEMIOLÓGICA DE LA CISTICERCOSIS HUMANA Y EPILEPSIA EN CONSULTA NEUROLÓGICA EN POPAYÁN, CAUCA</v>
          </cell>
          <cell r="C412" t="str">
            <v>Luis Reinel  Vasquez Arteaga</v>
          </cell>
          <cell r="D412">
            <v>93366281</v>
          </cell>
          <cell r="E412" t="str">
            <v>lreinel@unicauca.edu.co</v>
          </cell>
          <cell r="F412" t="str">
            <v>Terminado</v>
          </cell>
          <cell r="G412">
            <v>41610</v>
          </cell>
          <cell r="H412">
            <v>42267</v>
          </cell>
          <cell r="I412" t="str">
            <v xml:space="preserve">Centro de Estudios en Microbiología y Parasitología - CEMPA </v>
          </cell>
          <cell r="J412" t="str">
            <v>Facultad de Ciencias de la Salud</v>
          </cell>
        </row>
        <row r="413">
          <cell r="A413">
            <v>4063</v>
          </cell>
          <cell r="B413" t="str">
            <v>METODOLOGÍA PARA DETERMINAR EL GRADO DE HUMEDAD EN GRANOS DE CAFÉ A PARTIR DE SPECKLER DINÁMICO</v>
          </cell>
          <cell r="C413" t="str">
            <v xml:space="preserve">Mario Milver Patiño Velasco </v>
          </cell>
          <cell r="D413">
            <v>76320329</v>
          </cell>
          <cell r="E413" t="str">
            <v>mpatino@unicauca.edu.co</v>
          </cell>
          <cell r="F413" t="str">
            <v>Terminado</v>
          </cell>
          <cell r="G413">
            <v>41673</v>
          </cell>
          <cell r="H413">
            <v>42038</v>
          </cell>
          <cell r="I413" t="str">
            <v>Óptica y laser</v>
          </cell>
          <cell r="J413" t="str">
            <v>Facultad de Ciencias Naturales, Exactas y de la Educación</v>
          </cell>
        </row>
        <row r="414">
          <cell r="A414">
            <v>4064</v>
          </cell>
          <cell r="B414" t="str">
            <v>CAPTURA Y ELIMINACIÓN DE DESECHOS MOLECULARES FARMACOLÓGICAMENTE ACTIVOS DE PARACETAMOL EN AGUAS RESIDUALES MEDIANTE LIGNOSULFONADOS DE AZUFRE, UN ESTUDIO TEÓRICO</v>
          </cell>
          <cell r="C414" t="str">
            <v>LUZ ELENA BOLÍVAR MARTÍNEZ</v>
          </cell>
          <cell r="D414">
            <v>31946378</v>
          </cell>
          <cell r="E414" t="str">
            <v>LBOLIVAR@UNICAUCA.EDU.CO</v>
          </cell>
          <cell r="F414" t="str">
            <v>Terminado</v>
          </cell>
          <cell r="G414">
            <v>41791</v>
          </cell>
          <cell r="H414">
            <v>42156</v>
          </cell>
          <cell r="I414" t="str">
            <v>Semiconductores y Nuevos Materiales - SENUMA</v>
          </cell>
          <cell r="J414" t="str">
            <v>Facultad de Ciencias Naturales, Exactas y de la Educación</v>
          </cell>
        </row>
        <row r="415">
          <cell r="A415">
            <v>4065</v>
          </cell>
          <cell r="B415" t="str">
            <v>OPTIMIZACIÓN DEL USO DE GEOTEXTILES NO TEJIDAS EN EL TRATAMIENTO DE EFLUENTES DE LAVADO DE ESTANQUES MULTIPRO</v>
          </cell>
          <cell r="C415" t="str">
            <v>Javier Ernesto Fernandez Mera</v>
          </cell>
          <cell r="D415">
            <v>10541069</v>
          </cell>
          <cell r="E415" t="str">
            <v>jefernandez@unicauca.edu.co</v>
          </cell>
          <cell r="F415" t="str">
            <v>Terminado</v>
          </cell>
          <cell r="G415">
            <v>41646</v>
          </cell>
          <cell r="H415">
            <v>42011</v>
          </cell>
          <cell r="I415" t="str">
            <v>Investigacion en Ingeniería Ambiental</v>
          </cell>
          <cell r="J415" t="str">
            <v>Facultad de Ingeniería Civil</v>
          </cell>
        </row>
        <row r="416">
          <cell r="A416">
            <v>4067</v>
          </cell>
          <cell r="B416" t="str">
            <v>ESTUDIO DE LA REMOCIÓN DE MATERIA ORGÁNICA EN LIXIVIADOS DEL RELLENO SANITARIO EL "OJITO" DEL MUNICIPIO DE POPAYÁN, CAUCA, MEDIANTE HUMEDALES CONSTRUIDOS DE FLUJO SUBSUPERFICIAL HORIZONTAL</v>
          </cell>
          <cell r="C416" t="str">
            <v>JUAN CARLOS  CASAS ZAPATA</v>
          </cell>
          <cell r="D416">
            <v>15505403</v>
          </cell>
          <cell r="E416" t="str">
            <v>jccasas@unicauca.edu.co</v>
          </cell>
          <cell r="F416" t="str">
            <v>Terminado</v>
          </cell>
          <cell r="G416">
            <v>41708</v>
          </cell>
          <cell r="H416">
            <v>42073</v>
          </cell>
          <cell r="I416" t="str">
            <v xml:space="preserve">Grupo de Ciencia e ingeniería en sistemas ambientales </v>
          </cell>
          <cell r="J416" t="str">
            <v>Facultad de Ingeniería Civil</v>
          </cell>
        </row>
        <row r="417">
          <cell r="A417">
            <v>4070</v>
          </cell>
          <cell r="B417" t="str">
            <v>OBTENCIÓN DE LECHES HIDROLIZADAS CON ß-GALACTOSIDASA (LACTOZYM) INMOVILIZADA SOBRE UN SOPORTE DE OXIDO DE SILICIO MESOPOROSO MCM-41</v>
          </cell>
          <cell r="C417" t="str">
            <v xml:space="preserve">Alfonso Enrique  Ramirez Sanabria </v>
          </cell>
          <cell r="D417">
            <v>94310837</v>
          </cell>
          <cell r="E417" t="str">
            <v>aramirez@unicauca.edu.co</v>
          </cell>
          <cell r="F417" t="str">
            <v>Terminado</v>
          </cell>
          <cell r="G417">
            <v>41646</v>
          </cell>
          <cell r="H417">
            <v>42307</v>
          </cell>
          <cell r="I417" t="str">
            <v>Catalisis</v>
          </cell>
          <cell r="J417" t="str">
            <v>Facultad de Ciencias Naturales, Exactas y de la Educación</v>
          </cell>
        </row>
        <row r="418">
          <cell r="A418">
            <v>4071</v>
          </cell>
          <cell r="B418" t="str">
            <v>Diseño e implementación de un sistema participativo y multidimensional  de información local para el fortalecimiento de la autonomía y la soberanía alimentaria, en la organización campesina del Municipio de Cajibío: Movimiento Campesino de Cajibío -MCC.</v>
          </cell>
          <cell r="C418" t="str">
            <v>Carlos Corredor</v>
          </cell>
          <cell r="D418">
            <v>7224256</v>
          </cell>
          <cell r="E418" t="str">
            <v>cecorredor@unicauca.edu.co</v>
          </cell>
          <cell r="F418" t="str">
            <v>En Ejecución</v>
          </cell>
          <cell r="G418">
            <v>41596</v>
          </cell>
          <cell r="H418">
            <v>42142</v>
          </cell>
          <cell r="I418" t="str">
            <v>PENSAMIENTO ECONOMICO SOCIEDAD Y CULTURA</v>
          </cell>
          <cell r="J418" t="str">
            <v>Facultad de Ciencias Contables Económicas y Administrativas</v>
          </cell>
        </row>
        <row r="419">
          <cell r="A419">
            <v>4073</v>
          </cell>
          <cell r="B419" t="str">
            <v>"PREVALENCIA DE LAS DIFICULTADES EN COMPRENSIÓN Y PRODUCCIÓN TEXTUAL Y FACTORES SOCIALES Y ACADÉMICOS RELACIONADOS, EN NIÑOS DE TERCERO DE PRIMARIA DEL MUNICIPIO DE POPAYÁN. 2014 "</v>
          </cell>
          <cell r="C419" t="str">
            <v>Isabel Muñoz Zambrano</v>
          </cell>
          <cell r="D419">
            <v>30323483</v>
          </cell>
          <cell r="E419" t="str">
            <v>imunoz@unicauca.edu.co</v>
          </cell>
          <cell r="F419" t="str">
            <v>Terminado</v>
          </cell>
          <cell r="G419">
            <v>41624</v>
          </cell>
          <cell r="H419">
            <v>41989</v>
          </cell>
          <cell r="I419" t="str">
            <v>Comunicación Humana y sus Desórdenes</v>
          </cell>
          <cell r="J419" t="str">
            <v>Facultad de Ciencias de la Salud</v>
          </cell>
        </row>
        <row r="420">
          <cell r="A420">
            <v>4074</v>
          </cell>
          <cell r="B420" t="str">
            <v>PROPIEDADES GEOMÉTRICAS DE CURVAS HOLOMORFAS</v>
          </cell>
          <cell r="C420" t="str">
            <v>Willy Will Sierra Arroyo</v>
          </cell>
          <cell r="D420">
            <v>92532699</v>
          </cell>
          <cell r="E420" t="str">
            <v>wsierra@unicauca.edu.co</v>
          </cell>
          <cell r="F420" t="str">
            <v>Terminado</v>
          </cell>
          <cell r="G420">
            <v>41673</v>
          </cell>
          <cell r="H420">
            <v>42038</v>
          </cell>
          <cell r="I420" t="str">
            <v>Espacios Funcionales</v>
          </cell>
          <cell r="J420" t="str">
            <v>Facultad de Ciencias Naturales, Exactas y de la Educación</v>
          </cell>
        </row>
        <row r="421">
          <cell r="A421">
            <v>4075</v>
          </cell>
          <cell r="B421" t="str">
            <v>EVALUACIÓN DE FLUJO SANGUÍNEO CUTÁNEO POR TERMOGRAFÍA INFRARROJA DURANTE LA RECUPERACIÓN POST-EJERCICIO AERÓBICO Y ANAERÓBICO EN SUJETOS NORMOTENSOS</v>
          </cell>
          <cell r="C421" t="str">
            <v>Flavio Guillermo Muñoz Bolaños</v>
          </cell>
          <cell r="D421">
            <v>98322371</v>
          </cell>
          <cell r="E421" t="str">
            <v>fgmunoz@unicauca.edu.co</v>
          </cell>
          <cell r="F421" t="str">
            <v>En Ejecución</v>
          </cell>
          <cell r="G421">
            <v>41672</v>
          </cell>
          <cell r="H421">
            <v>42913</v>
          </cell>
          <cell r="I421" t="str">
            <v>Ciencias Fisiológicas Experimentales - CIFIEX</v>
          </cell>
          <cell r="J421" t="str">
            <v>Facultad de Ciencias de la Salud</v>
          </cell>
        </row>
        <row r="422">
          <cell r="A422">
            <v>4081</v>
          </cell>
          <cell r="B422" t="str">
            <v>SIGNOS Y SINTOMAS DE LA TENOSINOVITIS DE QUERVAIN EN ESTUDIANTES QUE USAN ELEMENTOS TECNOLOGICOS Y DE LA COMUNIDAD DE LA FACULTAD DE CIENCIAS DE LA SALUD DE LA UNIVERSIDAD DEL CAUCA.</v>
          </cell>
          <cell r="C422" t="str">
            <v xml:space="preserve">Adriana  Guzman Velasco </v>
          </cell>
          <cell r="D422">
            <v>51777228</v>
          </cell>
          <cell r="E422" t="str">
            <v>nnotiene@hotmail.com</v>
          </cell>
          <cell r="F422" t="str">
            <v>Terminado</v>
          </cell>
          <cell r="G422">
            <v>41513</v>
          </cell>
          <cell r="H422">
            <v>41878</v>
          </cell>
          <cell r="I422" t="str">
            <v>Movimiento Corporal Humano y Calidad de Vida</v>
          </cell>
          <cell r="J422" t="str">
            <v>Facultad de Ciencias de la Salud</v>
          </cell>
        </row>
        <row r="423">
          <cell r="A423">
            <v>4082</v>
          </cell>
          <cell r="B423" t="str">
            <v>IMPLEMENTACIÓN DE ESTRATEGIAS PARA USO EFICIENTE DEL AGUA CON PEQUEÑOS Y MEDIANOS PRODUCTORES DE CARNE DE LOS MUNICIPIOS DE PATÍA Y MERCADERES, CAUCA.  (S.G.R-SISTEMA GENERAL DE REGALÍAS). CONVENIO 15242014</v>
          </cell>
          <cell r="C423" t="str">
            <v>Sandra Morales Velasco</v>
          </cell>
          <cell r="D423">
            <v>34557784</v>
          </cell>
          <cell r="E423" t="str">
            <v>samorales@unicauca.edu.co</v>
          </cell>
          <cell r="F423" t="str">
            <v>En Ejecución</v>
          </cell>
          <cell r="G423">
            <v>42069</v>
          </cell>
          <cell r="H423">
            <v>43449</v>
          </cell>
          <cell r="I423" t="str">
            <v>Nutrición Agropecuaria</v>
          </cell>
          <cell r="J423" t="str">
            <v>Facultad de Ciencias Agrarias</v>
          </cell>
        </row>
        <row r="424">
          <cell r="A424">
            <v>4083</v>
          </cell>
          <cell r="B424" t="str">
            <v>ESTUDIO DE EMISIÓN DE GASES EFECTO INVERNADERO Y CAPTURA DE CARBONO EN SISTEMAS DE PEQUEÑOS Y MEDIANOS PRODUCTORES DE CARNE EN LOS MUNICIPIOS DE PATÍA Y MERCADERES, CAUCA.  (S.G.R-SISTEMA GENERAL DE REGALÍAS). CONVENIO 15202014</v>
          </cell>
          <cell r="C424" t="str">
            <v>Nelson Jose Vivas Quila</v>
          </cell>
          <cell r="D424">
            <v>10545742</v>
          </cell>
          <cell r="E424" t="str">
            <v>nvivas@unicauca.edu.co</v>
          </cell>
          <cell r="F424" t="str">
            <v>En Ejecución</v>
          </cell>
          <cell r="G424">
            <v>42069</v>
          </cell>
          <cell r="H424">
            <v>43449</v>
          </cell>
          <cell r="I424" t="str">
            <v>Nutrición Agropecuaria</v>
          </cell>
          <cell r="J424" t="str">
            <v>Facultad de Ciencias Agrarias</v>
          </cell>
        </row>
        <row r="425">
          <cell r="A425">
            <v>4084</v>
          </cell>
          <cell r="B425" t="str">
            <v>INVESTIGACIÓN DEL USO DE ESPECIES FORRAJERAS Y NO FORRAJERAS MULTIPROPÓSITO EN SISTEMAS DE PEQUEÑOS Y MEDIANOS PRODUCTORES DE CARNE EN LOS MUNICIPIOS DE PATÍA Y MERCADERES, CAUCA.  (S.G.R-SISTEMA GENERAL DE REGALÍAS). CONVENIO 15222014</v>
          </cell>
          <cell r="C425" t="str">
            <v>Nelson Jose Vivas Quila</v>
          </cell>
          <cell r="D425">
            <v>10545742</v>
          </cell>
          <cell r="E425" t="str">
            <v>nvivas@unicauca.edu.co</v>
          </cell>
          <cell r="F425" t="str">
            <v>En Ejecución</v>
          </cell>
          <cell r="G425">
            <v>42069</v>
          </cell>
          <cell r="H425">
            <v>43449</v>
          </cell>
          <cell r="I425" t="str">
            <v>Nutrición Agropecuaria</v>
          </cell>
          <cell r="J425" t="str">
            <v>Facultad de Ciencias Agrarias</v>
          </cell>
        </row>
        <row r="426">
          <cell r="A426">
            <v>4085</v>
          </cell>
          <cell r="B426" t="str">
            <v>ESTUDIO DE SISTEMAS DE PEQUEÑOS GANADEROS ECOEFICIENTES HACIA DIFERENCIACIÓN DE PRODUCTOS Y PAGO DE SERVICIOS AMBIENTALES EN LOS MUNICIPIOS DE PATÍA Y MERCADERES, CAUCA.  (S.G.R-SISTEMA GENERAL DE REGALÍAS). CONVENIO 15212014</v>
          </cell>
          <cell r="C426" t="str">
            <v>Nelson Jose Vivas Quila</v>
          </cell>
          <cell r="D426">
            <v>10545742</v>
          </cell>
          <cell r="E426" t="str">
            <v>nvivas@unicauca.edu.co</v>
          </cell>
          <cell r="F426" t="str">
            <v>En Ejecución</v>
          </cell>
          <cell r="G426">
            <v>42069</v>
          </cell>
          <cell r="H426">
            <v>43174</v>
          </cell>
          <cell r="I426" t="str">
            <v>Nutrición Agropecuaria</v>
          </cell>
          <cell r="J426" t="str">
            <v>Facultad de Ciencias Agrarias</v>
          </cell>
        </row>
        <row r="427">
          <cell r="A427">
            <v>4086</v>
          </cell>
          <cell r="B427" t="str">
            <v>REHABILITACIÓN DE TIERRAS DEGRADADAS CON FORRAJES MULTIPROPÓSITO EN SISTEMAS DE PEQUEÑOS Y MEDIANOS PRODUCTORES DE CARNE, MUNICIPIOS PATÍA Y MERCADERES, CAUCA.  (S.G.R-SISTEMA GENERAL DE REGALÍAS).CONVENIO 15232014</v>
          </cell>
          <cell r="C427" t="str">
            <v>Noé Alban López</v>
          </cell>
          <cell r="D427">
            <v>10537683</v>
          </cell>
          <cell r="E427" t="str">
            <v>nnotiene@hotmail.com</v>
          </cell>
          <cell r="F427" t="str">
            <v>En Ejecución</v>
          </cell>
          <cell r="G427">
            <v>42069</v>
          </cell>
          <cell r="H427">
            <v>43449</v>
          </cell>
          <cell r="I427" t="str">
            <v>Nutrición Agropecuaria</v>
          </cell>
          <cell r="J427" t="str">
            <v>Facultad de Ciencias Agrarias</v>
          </cell>
        </row>
        <row r="428">
          <cell r="A428">
            <v>4087</v>
          </cell>
          <cell r="B428" t="str">
            <v>SUBCONTRATO ENTRE LA UNIVERSIDAD PERUANA CAYETANO HEREDIA Y LA UNIVERSIDAD DEL CAUCA EN EL MARCO DEL PROYECTO QUIPU: THE ANDEAN GLOBAL HEALTH INFORMATICS RESEARCH AND TRAINING CENTER. AÑO 3.</v>
          </cell>
          <cell r="C428" t="str">
            <v>Diego Mauricio Lopez Gutierrez</v>
          </cell>
          <cell r="D428">
            <v>76325018</v>
          </cell>
          <cell r="E428" t="str">
            <v>dmlopez@unicauca.edu.co</v>
          </cell>
          <cell r="F428" t="str">
            <v>En Ejecución</v>
          </cell>
          <cell r="G428">
            <v>41609</v>
          </cell>
          <cell r="H428">
            <v>41820</v>
          </cell>
          <cell r="I428" t="str">
            <v>Ingeniería Telemática</v>
          </cell>
          <cell r="J428" t="str">
            <v>Facultad de Ingeniería Electrónica y Telecomunicaciones</v>
          </cell>
        </row>
        <row r="429">
          <cell r="A429">
            <v>4088</v>
          </cell>
          <cell r="B429" t="str">
            <v>CONVENIO 201425 CELEBRADO ENTRE LA FUNDACION PARA LA PROMOCIÓN DE LA INVESTIGACION Y LA TECNOLOGIA Y LA UNIVERSIDA DEL CAUCA. CELULAS REGULADORAS Y FUNCIONES EFECTORAS DE LA CELULAS T EN PACIENTES CON PARAPARESIA ESPÁSTICA TROPICAL EN POPAYAN.</v>
          </cell>
          <cell r="C429" t="str">
            <v>Julio Cesar Klinger Hernandez</v>
          </cell>
          <cell r="D429">
            <v>10526732</v>
          </cell>
          <cell r="E429" t="str">
            <v>inmunocauca@yahoo.com</v>
          </cell>
          <cell r="F429" t="str">
            <v>En Ejecución</v>
          </cell>
          <cell r="G429">
            <v>42136</v>
          </cell>
          <cell r="H429">
            <v>43100</v>
          </cell>
          <cell r="I429" t="str">
            <v>Inmunología y Enfermedades infecciosas</v>
          </cell>
          <cell r="J429" t="str">
            <v>Facultad de Ciencias de la Salud</v>
          </cell>
        </row>
        <row r="430">
          <cell r="A430">
            <v>4089</v>
          </cell>
          <cell r="B430" t="str">
            <v>Redes de Comunicaciones Completamente Ópticas: Procesamiento de Señales en el dominio óptico Parte 1 (POS-AON).</v>
          </cell>
          <cell r="C430" t="str">
            <v>Jose Giovanny Lopez Perafan</v>
          </cell>
          <cell r="D430">
            <v>76305514</v>
          </cell>
          <cell r="E430" t="str">
            <v>glopez@unicauca.edu.co</v>
          </cell>
          <cell r="F430" t="str">
            <v>Terminado</v>
          </cell>
          <cell r="G430">
            <v>41671</v>
          </cell>
          <cell r="H430">
            <v>42036</v>
          </cell>
          <cell r="I430" t="str">
            <v>Grupo I+D Nuevas Tecnologías en Telecomunicaciones - GNTT</v>
          </cell>
          <cell r="J430" t="str">
            <v>Facultad de Ingeniería Electrónica y Telecomunicaciones</v>
          </cell>
        </row>
        <row r="431">
          <cell r="A431">
            <v>4090</v>
          </cell>
          <cell r="B431" t="str">
            <v>CONVENIO ESPECIAL DE COOPERACIÓN CELEBRADO ENTRE EL DEPARTAMENTO DEL CAUCA Y LA UNIVERSIDAD DEL CAUCA No. 11682013. FORTALECIMIENTO DE UNA CULTURA CIUDADANA EN CIENCIA, TECNOLOGÍA E INNOVACIÓN A TRAVÉS DE LA INVESTIGACIÓN COMO ESTRATEGIA PEDAGÓGICA EN EL DEPARTAMENTO DEL CAUCA. S.G.R ( Sistema General de Regalías).</v>
          </cell>
          <cell r="C431" t="str">
            <v>Freddy Hernan Pisso Rengifo</v>
          </cell>
          <cell r="D431">
            <v>10524236</v>
          </cell>
          <cell r="E431" t="str">
            <v>ipedu@unicauca.edu.co</v>
          </cell>
          <cell r="F431" t="str">
            <v>En Ejecución</v>
          </cell>
          <cell r="G431">
            <v>41900</v>
          </cell>
          <cell r="H431">
            <v>43360</v>
          </cell>
          <cell r="I431" t="str">
            <v>ESTUDIOS EN DIVERSIDAD VEGETAL "SACHAWAIRA"</v>
          </cell>
          <cell r="J431" t="str">
            <v>Facultad de Ciencias Naturales, Exactas y de la Educación</v>
          </cell>
        </row>
        <row r="432">
          <cell r="A432">
            <v>4091</v>
          </cell>
          <cell r="B432" t="str">
            <v>DESARROLLO TECNOLÓGICO PARA LA OBTENCIÓN DE PRODUCTOS ORGÁNICOS E INNOVADORES DE SEDA NATURAL POPAYÁN, CAUCA, OCCIDENTE. (S.G.R-SISTEMA GENERAL DE REGALÍAS). CONVENIO N° 15192013</v>
          </cell>
          <cell r="C432" t="str">
            <v xml:space="preserve">Martha Isabel  Almanza Pinzón </v>
          </cell>
          <cell r="D432">
            <v>51613719</v>
          </cell>
          <cell r="E432" t="str">
            <v>ialmanza@hotmail.com</v>
          </cell>
          <cell r="F432" t="str">
            <v>En Ejecución</v>
          </cell>
          <cell r="G432">
            <v>42069</v>
          </cell>
          <cell r="H432">
            <v>43529</v>
          </cell>
          <cell r="I432" t="str">
            <v>Sistemas Integrados de Produccion Agropecuaria, Forestal y Acuicola, SISINPRO</v>
          </cell>
          <cell r="J432" t="str">
            <v>Facultad de Ciencias Agrarias</v>
          </cell>
        </row>
        <row r="433">
          <cell r="A433">
            <v>4092</v>
          </cell>
          <cell r="B433" t="str">
            <v>UN SISTEMA ELECTRONICO DE SALUD PERSONAL PARA EL CONTROL DE DIABETES MELLITUS 2</v>
          </cell>
          <cell r="C433" t="str">
            <v>Diego Mauricio Lopez Gutierrez</v>
          </cell>
          <cell r="D433">
            <v>76325018</v>
          </cell>
          <cell r="E433" t="str">
            <v>dmlopez@unicauca.edu.co</v>
          </cell>
          <cell r="F433" t="str">
            <v>Terminado</v>
          </cell>
          <cell r="G433">
            <v>41562</v>
          </cell>
          <cell r="H433">
            <v>42292</v>
          </cell>
          <cell r="I433" t="str">
            <v>Ingeniería Telemática</v>
          </cell>
          <cell r="J433" t="str">
            <v>Facultad de Ingeniería Electrónica y Telecomunicaciones</v>
          </cell>
        </row>
        <row r="434">
          <cell r="A434">
            <v>4093</v>
          </cell>
          <cell r="B434" t="str">
            <v>PROPUESTA DE UN MODELO DE COMPETENCIAS GERENCIALES PARA LAS PYMES DE LA CIUDAD DE POPAYAN BASADO EN COMPETENCIAS. Fase 1</v>
          </cell>
          <cell r="C434" t="str">
            <v>Zamanda  Correa Correa</v>
          </cell>
          <cell r="D434">
            <v>39707392</v>
          </cell>
          <cell r="E434" t="str">
            <v>zcorrea@unicauca.edu.co</v>
          </cell>
          <cell r="F434" t="str">
            <v>Terminado</v>
          </cell>
          <cell r="G434">
            <v>41548</v>
          </cell>
          <cell r="H434">
            <v>41913</v>
          </cell>
          <cell r="I434" t="str">
            <v>Investigaciones Contables, Económicas Y Administrativas - GICEA</v>
          </cell>
          <cell r="J434" t="str">
            <v>Facultad de Ciencias Contables Económicas y Administrativas</v>
          </cell>
        </row>
        <row r="435">
          <cell r="A435">
            <v>4094</v>
          </cell>
          <cell r="B435" t="str">
            <v xml:space="preserve">CONFORMADO Y CARACTERIZACION DE RECUBRIMIENTOS DE OXIDO DE CERIO DOPADO CON ELEMENTO BIVALENTES Y TRIVALENTES: USO DE LA TECNICA DE SCREEN PRINTING. </v>
          </cell>
          <cell r="C435" t="str">
            <v>Jorge Enrique Rodriguez Paéz</v>
          </cell>
          <cell r="D435">
            <v>3180213</v>
          </cell>
          <cell r="E435" t="str">
            <v>jnpaez@unicauca.edu.co</v>
          </cell>
          <cell r="F435" t="str">
            <v>Terminado</v>
          </cell>
          <cell r="G435">
            <v>41309</v>
          </cell>
          <cell r="H435">
            <v>41674</v>
          </cell>
          <cell r="I435" t="str">
            <v>Ciencia y Tecnología de Materiales Cerámicos - CYTEMAC</v>
          </cell>
          <cell r="J435" t="str">
            <v>Facultad de Ciencias Naturales, Exactas y de la Educación</v>
          </cell>
        </row>
        <row r="436">
          <cell r="A436">
            <v>4096</v>
          </cell>
          <cell r="B436" t="str">
            <v>CONVENIO ESPECIAL DE COOPERACIÓN NO. 0790-2013, CELEBRADO ENTRE LA FIDUCIARIA BOGOTÁ Y LA UNIVERSIDAD DEL CAUCA, "AUNAR ESFUERZOS PARA AMPLIAR LA COBERTURA DEL PROGRAMA ONDAS EN EL DEPARTAMENTO DEL CAUCA"</v>
          </cell>
          <cell r="C436" t="str">
            <v>Freddy Hernan Pisso Rengifo</v>
          </cell>
          <cell r="D436">
            <v>10524236</v>
          </cell>
          <cell r="E436" t="str">
            <v>ipedu@unicauca.edu.co</v>
          </cell>
          <cell r="F436" t="str">
            <v>Terminado</v>
          </cell>
          <cell r="G436">
            <v>41628</v>
          </cell>
          <cell r="H436">
            <v>41993</v>
          </cell>
          <cell r="I436" t="str">
            <v>Investigadores Independientes</v>
          </cell>
          <cell r="J436" t="str">
            <v>Otro</v>
          </cell>
        </row>
        <row r="437">
          <cell r="A437">
            <v>4098</v>
          </cell>
          <cell r="B437" t="str">
            <v>PROCESOS DE INCLUSION EDUCATIVA DE PERSONAS CON DISCAPACIDAD EN LA UNIVERSIDAD DEL CAUCA</v>
          </cell>
          <cell r="C437" t="str">
            <v>Gloria Esperanza Daza Timana</v>
          </cell>
          <cell r="D437">
            <v>34541388</v>
          </cell>
          <cell r="E437" t="str">
            <v>gdaza@unicauca.edu.co</v>
          </cell>
          <cell r="F437" t="str">
            <v>Terminado</v>
          </cell>
          <cell r="G437">
            <v>41671</v>
          </cell>
          <cell r="H437">
            <v>42430</v>
          </cell>
          <cell r="I437" t="str">
            <v>Comunicación Humana y sus Desórdenes</v>
          </cell>
          <cell r="J437" t="str">
            <v>Facultad de Ciencias de la Salud</v>
          </cell>
        </row>
        <row r="438">
          <cell r="A438">
            <v>4099</v>
          </cell>
          <cell r="B438" t="str">
            <v>SINTOMAS OSTEOMUSCULARES ASOCIADOS AL NIVEL DE PELIGRO BIOMECANICO POR POSTURAS ADOPTADAS DURANTE LA PRODUCCION DE TORTILLAS DE MAIZ, EN LA VEREDA CAJETE DEL DEPARTAMENDO DEL CAUCA</v>
          </cell>
          <cell r="C438" t="str">
            <v>Betsy Mercedes Ledezma Chavez</v>
          </cell>
          <cell r="D438">
            <v>25292048</v>
          </cell>
          <cell r="E438" t="str">
            <v>betsyledezma@unicauca.edu.co</v>
          </cell>
          <cell r="F438" t="str">
            <v>Terminado</v>
          </cell>
          <cell r="G438">
            <v>41518</v>
          </cell>
          <cell r="H438">
            <v>41791</v>
          </cell>
          <cell r="I438" t="str">
            <v>Movimiento Corporal Humano y Calidad de Vida</v>
          </cell>
          <cell r="J438" t="str">
            <v>Facultad de Ciencias de la Salud</v>
          </cell>
        </row>
        <row r="439">
          <cell r="A439">
            <v>4100</v>
          </cell>
          <cell r="B439" t="str">
            <v>CONTRIBUCION A LA CONFIABILIDAD DE LA ELASTOGRAFIA POR ULTRASONIDO.</v>
          </cell>
          <cell r="C439" t="str">
            <v>Carlos Alberto Gaviria López</v>
          </cell>
          <cell r="D439">
            <v>76310264</v>
          </cell>
          <cell r="E439" t="str">
            <v>cgaviria@unicauca.edu.co</v>
          </cell>
          <cell r="F439" t="str">
            <v>Terminado</v>
          </cell>
          <cell r="G439">
            <v>41697</v>
          </cell>
          <cell r="H439">
            <v>42062</v>
          </cell>
          <cell r="I439" t="str">
            <v>Automática Industrial</v>
          </cell>
          <cell r="J439" t="str">
            <v>Facultad de Ingeniería Electrónica y Telecomunicaciones</v>
          </cell>
        </row>
        <row r="440">
          <cell r="A440">
            <v>4101</v>
          </cell>
          <cell r="B440" t="str">
            <v>LA TUTORIA ENTRE PARES EN TORNO A LA ESCRITURA ACADEMICA: PRACTICA Y PERCEPCIONES</v>
          </cell>
          <cell r="C440" t="str">
            <v>Pilar  Mirely Chois  Lenis</v>
          </cell>
          <cell r="D440">
            <v>66927196</v>
          </cell>
          <cell r="E440" t="str">
            <v>pilarchois@unicauca.edu.co</v>
          </cell>
          <cell r="F440" t="str">
            <v>Terminado</v>
          </cell>
          <cell r="G440">
            <v>41673</v>
          </cell>
          <cell r="H440">
            <v>42219</v>
          </cell>
          <cell r="I440" t="str">
            <v>Lectoescritura</v>
          </cell>
          <cell r="J440" t="str">
            <v>Facultad de Ciencias Naturales, Exactas y de la Educación</v>
          </cell>
        </row>
        <row r="441">
          <cell r="A441">
            <v>4102</v>
          </cell>
          <cell r="B441" t="str">
            <v>CONTROL INTELIGENTE PARA EL SERVICIO CRÍTICO DE UN SISTEMA DE INFORMACIÓN EN LÍNEA ENMARCADO EN UN DOMINIO DE LA ISO27002. ACUERDO FRIDA LACNIC 2014</v>
          </cell>
          <cell r="C441" t="str">
            <v>Siler Amador Donado</v>
          </cell>
          <cell r="D441">
            <v>72168640</v>
          </cell>
          <cell r="E441" t="str">
            <v>samador@unicauca.edu.co</v>
          </cell>
          <cell r="F441" t="str">
            <v>Terminado</v>
          </cell>
          <cell r="G441">
            <v>41653</v>
          </cell>
          <cell r="H441">
            <v>42018</v>
          </cell>
          <cell r="I441" t="str">
            <v>Grupo I+D en Tecnologías de la Información - GTI</v>
          </cell>
          <cell r="J441" t="str">
            <v>Facultad de Ingeniería Electrónica y Telecomunicaciones</v>
          </cell>
        </row>
        <row r="442">
          <cell r="A442">
            <v>4109</v>
          </cell>
          <cell r="B442" t="str">
            <v xml:space="preserve">EXPERIENCIAS INTERCULTURALES PARA LA CONVIVENCIA </v>
          </cell>
          <cell r="C442" t="str">
            <v>Angélica  Rodríguez Molano</v>
          </cell>
          <cell r="D442">
            <v>39787475</v>
          </cell>
          <cell r="E442" t="str">
            <v>anrodriguez@unicauca.edu.co</v>
          </cell>
          <cell r="F442" t="str">
            <v>Terminado</v>
          </cell>
          <cell r="G442">
            <v>41708</v>
          </cell>
          <cell r="H442">
            <v>42014</v>
          </cell>
          <cell r="I442" t="str">
            <v>Educación, Sujeto y Cultura</v>
          </cell>
          <cell r="J442" t="str">
            <v>Facultad de Ciencias Naturales, Exactas y de la Educación</v>
          </cell>
        </row>
        <row r="443">
          <cell r="A443">
            <v>4111</v>
          </cell>
          <cell r="B443" t="str">
            <v>CONSOLIDANDO EL CAMINO DE LA ETNOEDUCACION: DISCURSOS Y PRACTICAS DE LOS ETNOEDUCADORES EGRESADOS DE LA UNIVERSIDAD DEL CAUCA.</v>
          </cell>
          <cell r="C443" t="str">
            <v xml:space="preserve">Rosa Alicia  Escobar Pinzon </v>
          </cell>
          <cell r="D443">
            <v>41648380</v>
          </cell>
          <cell r="E443" t="str">
            <v>rescobar@unicauca.edu.co</v>
          </cell>
          <cell r="F443" t="str">
            <v>Terminado</v>
          </cell>
          <cell r="G443">
            <v>41518</v>
          </cell>
          <cell r="H443">
            <v>41883</v>
          </cell>
          <cell r="I443" t="str">
            <v>Estudios Interculturales</v>
          </cell>
          <cell r="J443" t="str">
            <v>Facultad de Ciencias Humanas y Sociales</v>
          </cell>
        </row>
        <row r="444">
          <cell r="A444">
            <v>4112</v>
          </cell>
          <cell r="B444" t="str">
            <v>SENTIDOS PATRIMONIALES Y LUCHAS SIMBOLICAS ALREDEDOR DE LAS MISIONES JESUITICAS GUARANIES</v>
          </cell>
          <cell r="C444" t="str">
            <v>Cristobal Gnecco Valencia</v>
          </cell>
          <cell r="D444">
            <v>10536894</v>
          </cell>
          <cell r="E444" t="str">
            <v>cgnecco@unicauca.edu.co</v>
          </cell>
          <cell r="F444" t="str">
            <v>Terminado</v>
          </cell>
          <cell r="G444">
            <v>41641</v>
          </cell>
          <cell r="H444">
            <v>42371</v>
          </cell>
          <cell r="I444" t="str">
            <v>Antropología Jurídica, Historia Y Etnología</v>
          </cell>
          <cell r="J444" t="str">
            <v>Facultad de Ciencias Humanas y Sociales</v>
          </cell>
        </row>
        <row r="445">
          <cell r="A445">
            <v>4113</v>
          </cell>
          <cell r="B445" t="str">
            <v>MODELO DE RESPONSABILIDAD SOCIAL BASADO EN LA PERSPECTIVA DE NEGOCIOS INCLUSIVOS PARA EL AREA DE INFLUENCIA DEL ANCLAVE INDUSTRIAL DEL NORTE DEL CAUCA</v>
          </cell>
          <cell r="C445" t="str">
            <v>Guido Herney Campo Martinez</v>
          </cell>
          <cell r="D445">
            <v>4774912</v>
          </cell>
          <cell r="E445" t="str">
            <v>gcampo@unicauca.edu.co</v>
          </cell>
          <cell r="F445" t="str">
            <v>Terminado</v>
          </cell>
          <cell r="G445">
            <v>41604</v>
          </cell>
          <cell r="H445">
            <v>41969</v>
          </cell>
          <cell r="I445" t="str">
            <v>METANOIA: Grupo para la investigación Transdicipíinaria</v>
          </cell>
          <cell r="J445" t="str">
            <v>Facultad de Ciencias Contables Económicas y Administrativas</v>
          </cell>
        </row>
        <row r="446">
          <cell r="A446">
            <v>4114</v>
          </cell>
          <cell r="B446" t="str">
            <v>CARACTERIZACIÓN DE LA CONDUCTA SEXUAL Y REPRODUCTIVA DE ADOLESCENTES EN INSTITUCIONES DE EDUCACIÓN PÚBLICA DE LA CIUDAD DE POPAYÁN, 2013.</v>
          </cell>
          <cell r="C446" t="str">
            <v>Maria Virginia Pinzon Fernandez</v>
          </cell>
          <cell r="D446">
            <v>34542710</v>
          </cell>
          <cell r="E446" t="str">
            <v>mpinzon@unicauca.edu.co</v>
          </cell>
          <cell r="F446" t="str">
            <v>Terminado</v>
          </cell>
          <cell r="G446">
            <v>41646</v>
          </cell>
          <cell r="H446">
            <v>42004</v>
          </cell>
          <cell r="I446" t="str">
            <v>Grupo de Investigación en Salud -GIS</v>
          </cell>
          <cell r="J446" t="str">
            <v>Facultad de Ciencias de la Salud</v>
          </cell>
        </row>
        <row r="447">
          <cell r="A447">
            <v>4115</v>
          </cell>
          <cell r="B447" t="str">
            <v>CINE LATINOAMERICANO,CULTURA Y SOCIEDAD</v>
          </cell>
          <cell r="C447" t="str">
            <v>Guillermo Pérez La Rotta</v>
          </cell>
          <cell r="D447">
            <v>19379014</v>
          </cell>
          <cell r="E447" t="str">
            <v>Guipe420@hotmail.com</v>
          </cell>
          <cell r="F447" t="str">
            <v>Terminado</v>
          </cell>
          <cell r="G447">
            <v>41646</v>
          </cell>
          <cell r="H447">
            <v>42004</v>
          </cell>
          <cell r="I447" t="str">
            <v xml:space="preserve">Filosofía y enseñanza de la Filosofía </v>
          </cell>
          <cell r="J447" t="str">
            <v>Facultad de Ciencias Humanas y Sociales</v>
          </cell>
        </row>
        <row r="448">
          <cell r="A448">
            <v>4116</v>
          </cell>
          <cell r="B448" t="str">
            <v>CONVENIO INTERINSTITUCIONAL CELEBRADO ENTRE LA UNIVERSIDAD DEL VALLE, LA UNIVERSIDAD DEL CAUCA Y LA UNIVERSIDAD ICESI. LOS BORDES COMO AMORTIGUADORES DE LA DEGRADACIÓN DE LOS FRAGMENTOS DE BOSQUE SECO TROPICAL.</v>
          </cell>
          <cell r="C448" t="str">
            <v>Maria Cristina Gallego Ropero</v>
          </cell>
          <cell r="D448">
            <v>31986406</v>
          </cell>
          <cell r="E448" t="str">
            <v>mgallego@unicauca.edu.co</v>
          </cell>
          <cell r="F448" t="str">
            <v>Terminado</v>
          </cell>
          <cell r="G448">
            <v>41751</v>
          </cell>
          <cell r="H448">
            <v>42384</v>
          </cell>
          <cell r="I448" t="str">
            <v>Estudios Ambientales</v>
          </cell>
          <cell r="J448" t="str">
            <v>Facultad de Ciencias Naturales, Exactas y de la Educación</v>
          </cell>
        </row>
        <row r="449">
          <cell r="A449">
            <v>4118</v>
          </cell>
          <cell r="B449" t="str">
            <v>CONVENIO INTERADMINISTRATIVO No. 1196 DE 2013 CELEBRADO ENTRE EL MINISTERIO DE EDUCACION Y LA UNIVERSIDAD DEL CAUCA. " ESTUDIO DE OFERTA NECESARIA DE EDUCACION SUPERIOR PARA EL SISTEMA DE REGIONALIZACION DE LA UNIVERSIDAD DEL CAUCA"</v>
          </cell>
          <cell r="C449" t="str">
            <v>Hugo Portela Guarin</v>
          </cell>
          <cell r="D449">
            <v>16347249</v>
          </cell>
          <cell r="E449" t="str">
            <v>hportela@unicauca.edu.co</v>
          </cell>
          <cell r="F449" t="str">
            <v>Terminado</v>
          </cell>
          <cell r="G449">
            <v>41607</v>
          </cell>
          <cell r="H449">
            <v>41912</v>
          </cell>
          <cell r="I449" t="str">
            <v>Antropos</v>
          </cell>
          <cell r="J449" t="str">
            <v>Facultad de Ciencias Humanas y Sociales</v>
          </cell>
        </row>
        <row r="450">
          <cell r="A450">
            <v>4119</v>
          </cell>
          <cell r="B450" t="str">
            <v>CONSERVACION, CONFLICTO Y MODOS DE VIDA EN PARQUES NACIONALES DE LAS TIERRAS ALTAS COLOMBIANAS.</v>
          </cell>
          <cell r="C450" t="str">
            <v>Guillermo Andres Ospina Rodriguez</v>
          </cell>
          <cell r="D450">
            <v>94324003</v>
          </cell>
          <cell r="E450" t="str">
            <v>gospina@unicauca.edu.co</v>
          </cell>
          <cell r="F450" t="str">
            <v>Terminado</v>
          </cell>
          <cell r="G450">
            <v>41674</v>
          </cell>
          <cell r="H450">
            <v>42220</v>
          </cell>
          <cell r="I450" t="str">
            <v>Estudios Sociales Comparativos Andes, Amazonia, Costa Pacífica</v>
          </cell>
          <cell r="J450" t="str">
            <v>Facultad de Ciencias Humanas y Sociales</v>
          </cell>
        </row>
        <row r="451">
          <cell r="A451">
            <v>4120</v>
          </cell>
          <cell r="B451" t="str">
            <v>COMPARACIÓN DEL EFECTO DE DOS MÉTODOS DE RECUPERACIÓN POST EJERCICIO EN LA EVACUACIÓN DE LA LACTATEMIA EN CICLISTAS DE DIFERENTES MODALIDADES</v>
          </cell>
          <cell r="C451" t="str">
            <v xml:space="preserve">Ivan Leonardo Duque Vera </v>
          </cell>
          <cell r="D451">
            <v>10251436</v>
          </cell>
          <cell r="E451" t="str">
            <v>nnotiene@hotmail.com</v>
          </cell>
          <cell r="F451" t="str">
            <v>Terminado</v>
          </cell>
          <cell r="G451">
            <v>41684</v>
          </cell>
          <cell r="H451">
            <v>42049</v>
          </cell>
          <cell r="I451" t="str">
            <v>Movimiento Corporal Humano y Calidad de Vida</v>
          </cell>
          <cell r="J451" t="str">
            <v>Facultad de Ciencias de la Salud</v>
          </cell>
        </row>
        <row r="452">
          <cell r="A452">
            <v>4121</v>
          </cell>
          <cell r="B452" t="str">
            <v>SEGUIMIENTO A EL LIBERAL DURANTE LAS ELECCIONES A CONGRESO 2014</v>
          </cell>
          <cell r="C452" t="str">
            <v>Piedad Ruiz Echeverry</v>
          </cell>
          <cell r="D452">
            <v>31900022</v>
          </cell>
          <cell r="E452" t="str">
            <v>pruiz@unicauca.edu.co</v>
          </cell>
          <cell r="F452" t="str">
            <v>Terminado</v>
          </cell>
          <cell r="G452">
            <v>41674</v>
          </cell>
          <cell r="H452">
            <v>41855</v>
          </cell>
          <cell r="I452" t="str">
            <v>Grupo de Investigación y Estudios en Comunicación</v>
          </cell>
          <cell r="J452" t="str">
            <v>Facultad de Derecho y Ciencias Políticas</v>
          </cell>
        </row>
        <row r="453">
          <cell r="A453">
            <v>4122</v>
          </cell>
          <cell r="B453" t="str">
            <v>REPRESENTACIONES DE LOS AFRODESCENDIENTES Y LOS "TERRITORIOS AFROS" EN LA PRENSA REGIONAL DEL SUR- OCCIDENTE COLOMBIANO</v>
          </cell>
          <cell r="C453" t="str">
            <v>Giezzi Lasso Agredo</v>
          </cell>
          <cell r="D453">
            <v>6403080</v>
          </cell>
          <cell r="E453" t="str">
            <v>glasso@unicauca.edu.co</v>
          </cell>
          <cell r="F453" t="str">
            <v>Terminado</v>
          </cell>
          <cell r="G453">
            <v>41674</v>
          </cell>
          <cell r="H453">
            <v>42128</v>
          </cell>
          <cell r="I453" t="str">
            <v>Grupo de Investigación y Estudios en Comunicación</v>
          </cell>
          <cell r="J453" t="str">
            <v>Facultad de Derecho y Ciencias Políticas</v>
          </cell>
        </row>
        <row r="454">
          <cell r="A454">
            <v>4123</v>
          </cell>
          <cell r="B454" t="str">
            <v>IDENTIDAD URBANA Y DIFERENCIA CULTURAL. EL ESTATUTO COLONIAL CONTEMPORÁNEO EN POPAYÁN</v>
          </cell>
          <cell r="C454" t="str">
            <v>Felipe Andres Garcia Quintero</v>
          </cell>
          <cell r="D454">
            <v>76318178</v>
          </cell>
          <cell r="E454" t="str">
            <v>fgq1973@hotmail.com</v>
          </cell>
          <cell r="F454" t="str">
            <v>Terminado</v>
          </cell>
          <cell r="G454">
            <v>41700</v>
          </cell>
          <cell r="H454">
            <v>42065</v>
          </cell>
          <cell r="I454" t="str">
            <v>Estudios Culturales y de la Comunicación - ECCO</v>
          </cell>
          <cell r="J454" t="str">
            <v>Facultad de Derecho y Ciencias Políticas</v>
          </cell>
        </row>
        <row r="455">
          <cell r="A455">
            <v>4125</v>
          </cell>
          <cell r="B455" t="str">
            <v>FORTALECIMIENTO DE LA CALIDAD DE LA EDUCACIÓN BÁSICA Y MEDIA EN 64 INSTITUCIONES EDUCATIVAS DE BAJO LOGRO EN TRECE MUNICIPIOS DEL NORTE DEL CAUCA - CONTRATO PLAN. FOCEB. CONTRATO INTERADMINISTRATIVO NO. 1170-2013 CELEBRADO ENTRE EL  DEPARTAMENTO DEL CAUCA Y LA UNIVERSIDAD DEL CAUCA</v>
          </cell>
          <cell r="C455" t="str">
            <v>Julian Andres  Caicedo Ortiz</v>
          </cell>
          <cell r="D455">
            <v>76330278</v>
          </cell>
          <cell r="E455" t="str">
            <v>julianca@unicauca.edu.co</v>
          </cell>
          <cell r="F455" t="str">
            <v>En Ejecución</v>
          </cell>
          <cell r="G455">
            <v>41772</v>
          </cell>
          <cell r="H455">
            <v>43459</v>
          </cell>
          <cell r="I455" t="str">
            <v>Sistemas Integrados de Produccion Agropecuaria, Forestal y Acuicola, SISINPRO</v>
          </cell>
          <cell r="J455" t="str">
            <v>Facultad de Ciencias Agrarias</v>
          </cell>
        </row>
        <row r="456">
          <cell r="A456">
            <v>4126</v>
          </cell>
          <cell r="B456" t="str">
            <v>CONTRATO DE COFINANCIACIÓN No. IFR002-045 CELEBRADO ENTRE EL BANCO DE COMERCIO EXTERIOR DE COLOMBIA S.A. – BANCÓLDEX "FORTALECIMIENTO DE LAS CAPACIDADES INSTITUCIONALES DE TRANSFERENCIA Y COMERCIALIZACION DE TECNOLOGIAS DE LA UNIVERSIDAD DEL CAUCA"</v>
          </cell>
          <cell r="C456" t="str">
            <v>Hector Alejandro  Sanchez</v>
          </cell>
          <cell r="D456">
            <v>12191935</v>
          </cell>
          <cell r="E456" t="str">
            <v>hsanchez@unicauca.edu.co</v>
          </cell>
          <cell r="F456" t="str">
            <v>En Ejecución</v>
          </cell>
          <cell r="G456">
            <v>41638</v>
          </cell>
          <cell r="H456">
            <v>42154</v>
          </cell>
          <cell r="I456" t="str">
            <v>METANOIA: Grupo para la investigación Transdicipíinaria</v>
          </cell>
          <cell r="J456" t="str">
            <v>Facultad de Ciencias Contables Económicas y Administrativas</v>
          </cell>
        </row>
        <row r="457">
          <cell r="A457">
            <v>4127</v>
          </cell>
          <cell r="B457" t="str">
            <v>FACTORES ASOCIADOS AL RENDIMIENTO ACADEMICO DE LOS ESTUDIANTES DEL PROGRAMA DE FISIOTERAPIA DE LA UNIVERSIDAD DEL CAUCA. 2. 014- 2.015</v>
          </cell>
          <cell r="C457" t="str">
            <v xml:space="preserve">Adriana  Guzman Velasco </v>
          </cell>
          <cell r="D457">
            <v>51777228</v>
          </cell>
          <cell r="E457" t="str">
            <v>nnotiene@hotmail.com</v>
          </cell>
          <cell r="F457" t="str">
            <v>Terminado</v>
          </cell>
          <cell r="G457">
            <v>41640</v>
          </cell>
          <cell r="H457">
            <v>42339</v>
          </cell>
          <cell r="I457" t="str">
            <v>Movimiento Corporal Humano y Calidad de Vida</v>
          </cell>
          <cell r="J457" t="str">
            <v>Facultad de Ciencias de la Salud</v>
          </cell>
        </row>
        <row r="458">
          <cell r="A458">
            <v>4128</v>
          </cell>
          <cell r="B458" t="str">
            <v>AMBIENTES COLABORATIVOS EN INTERACCION 3D, UNA PROPUESTA METODOLOGICA PARA SU EVALUACION</v>
          </cell>
          <cell r="C458" t="str">
            <v>Cesar Alberto Collazos Ordoñez</v>
          </cell>
          <cell r="D458">
            <v>76309486</v>
          </cell>
          <cell r="E458" t="str">
            <v>ccollazo@unicauca.edu.co</v>
          </cell>
          <cell r="F458" t="str">
            <v>En Ejecución</v>
          </cell>
          <cell r="G458">
            <v>41066</v>
          </cell>
          <cell r="H458">
            <v>42161</v>
          </cell>
          <cell r="I458" t="str">
            <v>Investigación y desarrollo en ingeniería de software - IDIS</v>
          </cell>
          <cell r="J458" t="str">
            <v>Facultad de Ingeniería Electrónica y Telecomunicaciones</v>
          </cell>
        </row>
        <row r="459">
          <cell r="A459">
            <v>4129</v>
          </cell>
          <cell r="B459" t="str">
            <v>CARACTERIZACION DE LOS RESULTADOS EN PRODUCTIVIDAD Y MEJORAMIENTO DEL SERVICIO AL CLIENTE TRAS LA APLICACION DE LA NORMA ISO 9001 EN LAS EMPRESAS CERTIFICADAS DE LA CIUDAD DE POPAYAN POR EL ICONTEC BAJO LA NORMA ISO 9001</v>
          </cell>
          <cell r="C459" t="str">
            <v>Carlos Danilo Millan Diaz</v>
          </cell>
          <cell r="D459">
            <v>16267889</v>
          </cell>
          <cell r="E459" t="str">
            <v>cadamillan@unicauca.edu.co</v>
          </cell>
          <cell r="F459" t="str">
            <v>Terminado</v>
          </cell>
          <cell r="G459">
            <v>41848</v>
          </cell>
          <cell r="H459">
            <v>42336</v>
          </cell>
          <cell r="I459" t="str">
            <v>Gestion de la Tecnología y la Calidad - G.T.C</v>
          </cell>
          <cell r="J459" t="str">
            <v>Facultad de Ciencias Contables Económicas y Administrativas</v>
          </cell>
        </row>
        <row r="460">
          <cell r="A460">
            <v>4130</v>
          </cell>
          <cell r="B460" t="str">
            <v>MODELO DE TRAFICO PARA SERVICIOS INTERACTIVOS DE UNA COMUNIDAD ACADEMICA VIRTUAL, CON CONTENIDOS DE AUDIO Y VIDEO DE ALTA CALIDAD</v>
          </cell>
          <cell r="C460" t="str">
            <v>Jose Luis Arciniegas Herrera</v>
          </cell>
          <cell r="D460">
            <v>76319265</v>
          </cell>
          <cell r="E460" t="str">
            <v>jlarci@unicauca.edu.co</v>
          </cell>
          <cell r="F460" t="str">
            <v>Terminado</v>
          </cell>
          <cell r="G460">
            <v>39965</v>
          </cell>
          <cell r="H460">
            <v>42156</v>
          </cell>
          <cell r="I460" t="str">
            <v>Ingeniería Telemática</v>
          </cell>
          <cell r="J460" t="str">
            <v>Facultad de Ingeniería Electrónica y Telecomunicaciones</v>
          </cell>
        </row>
        <row r="461">
          <cell r="A461">
            <v>4131</v>
          </cell>
          <cell r="B461" t="str">
            <v>TÉCNICAS DE RECUPERACIÓN DE INFORMACIÓN EN LA INTERNET DE OBJETOS BASADO EN SERVICIOS WEB SEMÁNTICOS</v>
          </cell>
          <cell r="C461" t="str">
            <v>Gustavo Adolfo Ramirez Gonzalez</v>
          </cell>
          <cell r="D461">
            <v>76329206</v>
          </cell>
          <cell r="E461" t="str">
            <v>gramirez@unicauca.edu.co</v>
          </cell>
          <cell r="F461" t="str">
            <v>En Ejecución</v>
          </cell>
          <cell r="G461">
            <v>41626</v>
          </cell>
          <cell r="H461">
            <v>42539</v>
          </cell>
          <cell r="I461" t="str">
            <v>Ingeniería Telemática</v>
          </cell>
          <cell r="J461" t="str">
            <v>Facultad de Ingeniería Electrónica y Telecomunicaciones</v>
          </cell>
        </row>
        <row r="462">
          <cell r="A462">
            <v>4133</v>
          </cell>
          <cell r="B462" t="str">
            <v>MODELO PARA LA MEDICION DE QoE PARA EL SERVICIO DE IPTV</v>
          </cell>
          <cell r="C462" t="str">
            <v>Jose Luis Arciniegas Herrera</v>
          </cell>
          <cell r="D462">
            <v>76319265</v>
          </cell>
          <cell r="E462" t="str">
            <v>jlarci@unicauca.edu.co</v>
          </cell>
          <cell r="F462" t="str">
            <v>Terminado</v>
          </cell>
          <cell r="G462">
            <v>41640</v>
          </cell>
          <cell r="H462">
            <v>42370</v>
          </cell>
          <cell r="I462" t="str">
            <v>Ingeniería Telemática</v>
          </cell>
          <cell r="J462" t="str">
            <v>Facultad de Ingeniería Electrónica y Telecomunicaciones</v>
          </cell>
        </row>
        <row r="463">
          <cell r="A463">
            <v>4134</v>
          </cell>
          <cell r="B463" t="str">
            <v>COMPOSICIÓN Y EJECUCIÓN AUTOMATICA DE SERVICIOS CONVERGENTES CENTRADAS EN EL USUARIO FINAL</v>
          </cell>
          <cell r="C463" t="str">
            <v>Juan Carlos Corrales Muñoz</v>
          </cell>
          <cell r="D463">
            <v>76320096</v>
          </cell>
          <cell r="E463" t="str">
            <v>jcorral@unicauca.edu.co</v>
          </cell>
          <cell r="F463" t="str">
            <v>Terminado</v>
          </cell>
          <cell r="G463">
            <v>40179</v>
          </cell>
          <cell r="H463">
            <v>41275</v>
          </cell>
          <cell r="I463" t="str">
            <v>Ingeniería Telemática</v>
          </cell>
          <cell r="J463" t="str">
            <v>Facultad de Ingeniería Electrónica y Telecomunicaciones</v>
          </cell>
        </row>
        <row r="464">
          <cell r="A464">
            <v>4137</v>
          </cell>
          <cell r="B464" t="str">
            <v>GESTION DEL RIESGO Y RESTAURACION DE ECOSISTEMAS ACUATICOS CONTINENTALES, CONVENIO ESPECIAL DE COOPERACIÓN NO. FP44842-083-2015. CELEBRADO ENTRE FIDUPREVISORA S.A. ACTUANDO COMO VOCERA Y ADMINISTRADORA DEL _x000D_
FONDO NACIONAL DE FINANCIAMIENTO PARA LA CIENCIA, LA TECNOLOGÍA Y LA INNOVACIÓN, _x000D_
FONDO FRANCISCO JOSÉ DE CALDAS Y LA UNIVERSIDAD DEL CAUCA</v>
          </cell>
          <cell r="C464" t="str">
            <v>Maria Cristina Gallego Ropero</v>
          </cell>
          <cell r="D464">
            <v>31986406</v>
          </cell>
          <cell r="E464" t="str">
            <v>mgallego@unicauca.edu.co</v>
          </cell>
          <cell r="F464" t="str">
            <v>Terminado</v>
          </cell>
          <cell r="G464">
            <v>42061</v>
          </cell>
          <cell r="H464">
            <v>42241</v>
          </cell>
          <cell r="I464" t="str">
            <v>Estudios Ambientales</v>
          </cell>
          <cell r="J464" t="str">
            <v>Facultad de Ciencias Naturales, Exactas y de la Educación</v>
          </cell>
        </row>
        <row r="465">
          <cell r="A465">
            <v>4138</v>
          </cell>
          <cell r="B465" t="str">
            <v>MODELOS TEORICOS DE INTERVENCION EN SALUD EN LAS PRACTICAS DE LOS ESTUDIANTES DE FONOAUDIOLOGIA DE LA UNIVERSIDAD DEL CAUCA QUE SUBYACEN A LA ATENCION FONOAUDIOLOGICA EN PACIENTES CON DISCAPACIDAD. FASE I</v>
          </cell>
          <cell r="C465" t="str">
            <v>Gloria Esperanza Daza Timana</v>
          </cell>
          <cell r="D465">
            <v>34541388</v>
          </cell>
          <cell r="E465" t="str">
            <v>gdaza@unicauca.edu.co</v>
          </cell>
          <cell r="F465" t="str">
            <v>Terminado</v>
          </cell>
          <cell r="G465">
            <v>41674</v>
          </cell>
          <cell r="H465">
            <v>42039</v>
          </cell>
          <cell r="I465" t="str">
            <v>Comunicación Humana y sus Desórdenes</v>
          </cell>
          <cell r="J465" t="str">
            <v>Facultad de Ciencias de la Salud</v>
          </cell>
        </row>
        <row r="466">
          <cell r="A466">
            <v>4150</v>
          </cell>
          <cell r="B466" t="str">
            <v>EVALUACION DE LA ACTIVIDAD ANTIOXIDANTE Y CITOTOXICA DEL EXTRACTO ETANOLICO DE LAS HOJAS Y BULBOS DE PHAEDRANASSA DUBIA, (AMARYLLIDACEAE) COLECTADA EN EL DEPARTAMENTO DEL CAUCA.</v>
          </cell>
          <cell r="C466" t="str">
            <v>Fabio Antonio Cabezas Fajardo</v>
          </cell>
          <cell r="D466">
            <v>14939780</v>
          </cell>
          <cell r="E466" t="str">
            <v>facabz@unicauca.edu.co</v>
          </cell>
          <cell r="F466" t="str">
            <v>Terminado</v>
          </cell>
          <cell r="G466">
            <v>41691</v>
          </cell>
          <cell r="H466">
            <v>41841</v>
          </cell>
          <cell r="I466" t="str">
            <v>Química de Compuestos Bioactivos</v>
          </cell>
          <cell r="J466" t="str">
            <v>Facultad de Ciencias Naturales, Exactas y de la Educación</v>
          </cell>
        </row>
        <row r="467">
          <cell r="A467">
            <v>4151</v>
          </cell>
          <cell r="B467" t="str">
            <v>CONVENIO INTERADMINISTRATIVO No. M1062 DE 2013, SUSCRITO ENTRE LA NACION- MINISTERIO DEL INTERIOR Y LA UNIVERSIDAD DEL CAUCA. CARACTERIZACION Y DETERMINACION DE LA VULNERABILIDAD SOCIAL DE PERDIDA DE CONTROL DEL TERRITORIO POR DESPLAZAMIENTO FORZADO, Y RECONSTRUCCION DE LA MEMORIA HISTORICA DE LA POBLACION INDIGENA DEL DEPARTAMENTO DEL CAUCA</v>
          </cell>
          <cell r="C467" t="str">
            <v>Hugo Portela Guarin</v>
          </cell>
          <cell r="D467">
            <v>16347249</v>
          </cell>
          <cell r="E467" t="str">
            <v>hportela@unicauca.edu.co</v>
          </cell>
          <cell r="F467" t="str">
            <v>Terminado</v>
          </cell>
          <cell r="G467">
            <v>41628</v>
          </cell>
          <cell r="H467">
            <v>41820</v>
          </cell>
          <cell r="I467" t="str">
            <v>Antropos</v>
          </cell>
          <cell r="J467" t="str">
            <v>Facultad de Ciencias Humanas y Sociales</v>
          </cell>
        </row>
        <row r="468">
          <cell r="A468">
            <v>4152</v>
          </cell>
          <cell r="B468" t="str">
            <v>PRACTICA Y SABERES DE LA COMUNIDAD GUAMBIANA UTILIZADAS EN EL TRATAMIENTO DE ARTRITIS REUMATOIDE</v>
          </cell>
          <cell r="C468" t="str">
            <v>Maria Verónica Torres Andrade</v>
          </cell>
          <cell r="D468">
            <v>25280252</v>
          </cell>
          <cell r="E468" t="str">
            <v>mvtorres@unicauca.edu.co</v>
          </cell>
          <cell r="F468" t="str">
            <v>Terminado</v>
          </cell>
          <cell r="G468">
            <v>41699</v>
          </cell>
          <cell r="H468">
            <v>42064</v>
          </cell>
          <cell r="I468" t="str">
            <v>Movimiento Corporal Humano y Calidad de Vida</v>
          </cell>
          <cell r="J468" t="str">
            <v>Facultad de Ciencias de la Salud</v>
          </cell>
        </row>
        <row r="469">
          <cell r="A469">
            <v>4155</v>
          </cell>
          <cell r="B469" t="str">
            <v>CONVENIO ESPECIAL DE COOPERACION No FP44842-272-2015 CELEBRADO ENTRE LA FIDUPREVISORA S.A Y LA UNIVERSIDAD DEL CAUCA. CAMPOS FINITOS, CICLOTOMIA Y CONJUNTOS B2 [g]: APLICACIONES A CODIGOS ORTOGONALES OPTIMOS.</v>
          </cell>
          <cell r="C469" t="str">
            <v>Carlos Alberto Trujillo Solarte</v>
          </cell>
          <cell r="D469">
            <v>10532448</v>
          </cell>
          <cell r="E469" t="str">
            <v>trujillo@unicauca.edu.co</v>
          </cell>
          <cell r="F469" t="str">
            <v>Terminado</v>
          </cell>
          <cell r="G469">
            <v>42165</v>
          </cell>
          <cell r="H469">
            <v>42652</v>
          </cell>
          <cell r="I469" t="str">
            <v>ALGEBRA, TEORIA DE NUMEROS Y APLICACIONES</v>
          </cell>
          <cell r="J469" t="str">
            <v>Interinstitucional</v>
          </cell>
        </row>
        <row r="470">
          <cell r="A470">
            <v>4162</v>
          </cell>
          <cell r="B470" t="str">
            <v>CONVENIO ESPECIAL DE COOPERACION No FP44842-272-2015 CELEBRADO ENTRE LE FIDUPREVISORA S.A Y LA UNIVERSIDAD DEL CAUCA. CONFORMADO DE RECUBRIMIENTOS DE OXIDO DE CERIO USANDO EL METODO DE SCREEN PRINTING: ESTUDIO DE SU FUNCINALIDAD</v>
          </cell>
          <cell r="C470" t="str">
            <v>Jorge Enrique Rodriguez Paéz</v>
          </cell>
          <cell r="D470">
            <v>3180213</v>
          </cell>
          <cell r="E470" t="str">
            <v>jnpaez@unicauca.edu.co</v>
          </cell>
          <cell r="F470" t="str">
            <v>Terminado</v>
          </cell>
          <cell r="G470">
            <v>42165</v>
          </cell>
          <cell r="H470">
            <v>42652</v>
          </cell>
          <cell r="I470" t="str">
            <v>Ciencia y Tecnología de Materiales Cerámicos - CYTEMAC</v>
          </cell>
          <cell r="J470" t="str">
            <v>Facultad de Ciencias Naturales, Exactas y de la Educación</v>
          </cell>
        </row>
        <row r="471">
          <cell r="A471">
            <v>4172</v>
          </cell>
          <cell r="B471" t="str">
            <v>CONTRATO FP44842-272-2015 FIDUPREVISORA. FORTALECER LAS CAPACIDADES DE LOS GRUPOS DE INVESTIGACIÓN DE LAS ENTIDADES DEL SISTEMA NACIONAL DE CIENCIA, TECNOLOGIA E INVESTIGACION - SNCTI - A TRAVES DEL APOYO A JOVENES INVESTIGADORES E INNOVADORES MEDIANTE EL OTORGAMIENTO DE BECAS-PASANTIA.</v>
          </cell>
          <cell r="C471" t="str">
            <v>Hector Samuel Villada Castillo</v>
          </cell>
          <cell r="D471">
            <v>7551810</v>
          </cell>
          <cell r="E471" t="str">
            <v>villada@unicauca.edu.co</v>
          </cell>
          <cell r="F471" t="str">
            <v>Terminado</v>
          </cell>
          <cell r="G471">
            <v>42165</v>
          </cell>
          <cell r="H471">
            <v>42652</v>
          </cell>
          <cell r="I471" t="str">
            <v>Ciencia y Tecnología de Biomoléculas de Interes Agroindustrial -CYTBIA</v>
          </cell>
          <cell r="J471" t="str">
            <v>Facultad de Ciencias Agrarias</v>
          </cell>
        </row>
        <row r="472">
          <cell r="A472">
            <v>4173</v>
          </cell>
          <cell r="B472" t="str">
            <v>CONVENIO ESPECIAL DE COOPERACIÓN No. FP44842-272-2015. DESARROLLO DE UNA PELÍCULA TERMOENCOGIBLE BIODEGRADABLE A PARTIR DE ALMIDON TERMOPLASTICO  DE YUCA (TPS), ACIDO POLILACTICO (PLA) Y POLICAPROLACTONA (PCL) OBTENIDA POR EXTRUSION SOPLADO Y SU APLICACION EN UN PRODUCTO COSMETICO.</v>
          </cell>
          <cell r="C472" t="str">
            <v>Hector Samuel Villada Castillo</v>
          </cell>
          <cell r="D472">
            <v>7551810</v>
          </cell>
          <cell r="E472" t="str">
            <v>villada@unicauca.edu.co</v>
          </cell>
          <cell r="F472" t="str">
            <v>Terminado</v>
          </cell>
          <cell r="G472">
            <v>42165</v>
          </cell>
          <cell r="H472">
            <v>42652</v>
          </cell>
          <cell r="I472" t="str">
            <v>Ciencia y Tecnología de Biomoléculas de Interes Agroindustrial -CYTBIA</v>
          </cell>
          <cell r="J472" t="str">
            <v>Facultad de Ciencias Agrarias</v>
          </cell>
        </row>
        <row r="473">
          <cell r="A473">
            <v>4177</v>
          </cell>
          <cell r="B473" t="str">
            <v>CONVENIO ESPECIAL DE COOPERACIÓN No FP44842- 272- 2015 CELEBRADO ENTRE FEDUPREVISORA S.A Y LA UNIVERSIDAD DEL CAUCA. CRECIMIENTO DE PELICULAS DESGADAS DE Ni-Fe-Co CON CAPAS INTERMEDIAS DE Cu POR LA TECNICA DE SPUTTERING.</v>
          </cell>
          <cell r="C473" t="str">
            <v>Gilberto Bolaños Pantoja</v>
          </cell>
          <cell r="D473">
            <v>12976097</v>
          </cell>
          <cell r="E473" t="str">
            <v>gbolanos@unicauca.edu.co</v>
          </cell>
          <cell r="F473" t="str">
            <v>Terminado</v>
          </cell>
          <cell r="G473">
            <v>42165</v>
          </cell>
          <cell r="H473">
            <v>42652</v>
          </cell>
          <cell r="I473" t="str">
            <v>Fisica de Bajas Temperaturas - Edgar Holguin</v>
          </cell>
          <cell r="J473" t="str">
            <v>Facultad de Ciencias Naturales, Exactas y de la Educación</v>
          </cell>
        </row>
        <row r="474">
          <cell r="A474">
            <v>4178</v>
          </cell>
          <cell r="B474" t="str">
            <v>CONVENIO ESPECIAL DE COOPERACION NO. FP44842-272-2015 CELEBRADO ENTRE FIDUPREVISORA S.A Y LA UNIVERSIDAD DEL CAUCA. CRECIMIENTO Y CARACTERIZACION DE PELICULAS DELGADAS DE KNb0. 05o3 POR SPUTTERING DC</v>
          </cell>
          <cell r="C474" t="str">
            <v>Gilberto Bolaños Pantoja</v>
          </cell>
          <cell r="D474">
            <v>12976097</v>
          </cell>
          <cell r="E474" t="str">
            <v>gbolanos@unicauca.edu.co</v>
          </cell>
          <cell r="F474" t="str">
            <v>Terminado</v>
          </cell>
          <cell r="G474">
            <v>42165</v>
          </cell>
          <cell r="H474">
            <v>42652</v>
          </cell>
          <cell r="I474" t="str">
            <v>Fisica de Bajas Temperaturas - Edgar Holguin</v>
          </cell>
          <cell r="J474" t="str">
            <v>Facultad de Ciencias Naturales, Exactas y de la Educación</v>
          </cell>
        </row>
        <row r="475">
          <cell r="A475">
            <v>4184</v>
          </cell>
          <cell r="B475" t="str">
            <v>VIABILIDAD DE LA APLICACIÓN DEL PROCESAMIENTO CUÁNTICO DE SEÑALES EN LA TEORÍA DE WAVELETS</v>
          </cell>
          <cell r="C475" t="str">
            <v>Pablo Emilio Jojoa Gomez</v>
          </cell>
          <cell r="D475">
            <v>12985932</v>
          </cell>
          <cell r="E475" t="str">
            <v>pjojoa@unicauca.edu.co</v>
          </cell>
          <cell r="F475" t="str">
            <v>Terminado</v>
          </cell>
          <cell r="G475">
            <v>40940</v>
          </cell>
          <cell r="H475">
            <v>42004</v>
          </cell>
          <cell r="I475" t="str">
            <v>Ingeniería Telemática</v>
          </cell>
          <cell r="J475" t="str">
            <v>Facultad de Ingeniería Electrónica y Telecomunicaciones</v>
          </cell>
        </row>
        <row r="476">
          <cell r="A476">
            <v>4187</v>
          </cell>
          <cell r="B476" t="str">
            <v>IMPLEMENTACION PLATAFORMA EN CIENCIAS OMICAS Y SALUD DEL CANCER MAMARIO, CALI, VALLE DEL CAUCA, OCCIDENTE</v>
          </cell>
          <cell r="C476" t="str">
            <v>Patricia Eugenia Velez Varela</v>
          </cell>
          <cell r="D476">
            <v>29993756</v>
          </cell>
          <cell r="E476" t="str">
            <v>pvelez@unicauca.edu.co</v>
          </cell>
          <cell r="F476" t="str">
            <v>En Ejecución</v>
          </cell>
          <cell r="G476">
            <v>42037</v>
          </cell>
          <cell r="H476">
            <v>43677</v>
          </cell>
          <cell r="I476" t="str">
            <v>Biología Molecular y Ambiental del Cáncer - BIMAC</v>
          </cell>
          <cell r="J476" t="str">
            <v>Facultad de Ciencias Naturales, Exactas y de la Educación</v>
          </cell>
        </row>
        <row r="477">
          <cell r="A477">
            <v>4188</v>
          </cell>
          <cell r="B477" t="str">
            <v xml:space="preserve">GRUPO DE MONODROMIA DE CERTOS CUBRIMIENTOS FACTORIZADOS ENTRE SUPERFICIES DE RIEMANN COMPACTAS. </v>
          </cell>
          <cell r="C477" t="str">
            <v>Martha Judith  Romero Rojas</v>
          </cell>
          <cell r="D477">
            <v>25280027</v>
          </cell>
          <cell r="E477" t="str">
            <v>mjromero@unicauca.edu.co</v>
          </cell>
          <cell r="F477" t="str">
            <v>Terminado</v>
          </cell>
          <cell r="G477">
            <v>41852</v>
          </cell>
          <cell r="H477">
            <v>42767</v>
          </cell>
          <cell r="I477" t="str">
            <v>Álgebra y Geometría Compleja</v>
          </cell>
          <cell r="J477" t="str">
            <v>Facultad de Ciencias Naturales, Exactas y de la Educación</v>
          </cell>
        </row>
        <row r="478">
          <cell r="A478">
            <v>4189</v>
          </cell>
          <cell r="B478" t="str">
            <v xml:space="preserve">OPTIMIZACION EN APLICACIONES: FASE II </v>
          </cell>
          <cell r="C478" t="str">
            <v>Rosana Pérez Mera</v>
          </cell>
          <cell r="D478">
            <v>34548200</v>
          </cell>
          <cell r="E478" t="str">
            <v>rosana@unicauca.edu.co</v>
          </cell>
          <cell r="F478" t="str">
            <v>Terminado</v>
          </cell>
          <cell r="G478">
            <v>41852</v>
          </cell>
          <cell r="H478">
            <v>42583</v>
          </cell>
          <cell r="I478" t="str">
            <v>Grupo de Optimización</v>
          </cell>
          <cell r="J478" t="str">
            <v>Facultad de Ciencias Naturales, Exactas y de la Educación</v>
          </cell>
        </row>
        <row r="479">
          <cell r="A479">
            <v>4190</v>
          </cell>
          <cell r="B479" t="str">
            <v>DIAGNOSTICO DE LOS PROCESOS PRODUCTIVOS Y LOS PROCESOS DE NEGOCIOS EN EL SECTOR CAFETERO DESDE LA PERSPECTIVA DE LOS SISTEMAS HOLONICOS DE MANUFACTURA</v>
          </cell>
          <cell r="C479" t="str">
            <v>Oscar Amaury Rojas Alvarado</v>
          </cell>
          <cell r="D479">
            <v>76314774</v>
          </cell>
          <cell r="E479" t="str">
            <v>orojas@unicauca.edu.co</v>
          </cell>
          <cell r="F479" t="str">
            <v>Terminado</v>
          </cell>
          <cell r="G479">
            <v>41848</v>
          </cell>
          <cell r="H479">
            <v>42213</v>
          </cell>
          <cell r="I479" t="str">
            <v>Automática Industrial</v>
          </cell>
          <cell r="J479" t="str">
            <v>Facultad de Ingeniería Electrónica y Telecomunicaciones</v>
          </cell>
        </row>
        <row r="480">
          <cell r="A480">
            <v>4191</v>
          </cell>
          <cell r="B480" t="str">
            <v xml:space="preserve">AGENCIAMIENTO ESTETICOS SOBRE PRACTICAS DE TEJIDOS DEL CAUCA </v>
          </cell>
          <cell r="C480" t="str">
            <v>Adolfo Albán Achinte</v>
          </cell>
          <cell r="D480">
            <v>6196545</v>
          </cell>
          <cell r="E480" t="str">
            <v>Pinturas582002@yahoo.com</v>
          </cell>
          <cell r="F480" t="str">
            <v>Terminado</v>
          </cell>
          <cell r="G480">
            <v>41892</v>
          </cell>
          <cell r="H480">
            <v>42348</v>
          </cell>
          <cell r="I480" t="str">
            <v>Antropos</v>
          </cell>
          <cell r="J480" t="str">
            <v>Facultad de Ciencias Humanas y Sociales</v>
          </cell>
        </row>
        <row r="481">
          <cell r="A481">
            <v>4192</v>
          </cell>
          <cell r="B481" t="str">
            <v>ALGORITMO HIBRIDO PARA LA COSTRUCCION DE ARREGLOS DE CUBRIMIENTO (COVERING ARRAYS) BASADO EN LA META- HEURISTICA BUSQUEDA ARMONICA GLOBAL (GLOBAL- BEST HARMONY SEARCH)</v>
          </cell>
          <cell r="C481" t="str">
            <v>Carlos Alberto Cobos Lozada</v>
          </cell>
          <cell r="D481">
            <v>91154963</v>
          </cell>
          <cell r="E481" t="str">
            <v>ccobos@unicauca.edu.co</v>
          </cell>
          <cell r="F481" t="str">
            <v>Terminado</v>
          </cell>
          <cell r="G481">
            <v>42036</v>
          </cell>
          <cell r="H481">
            <v>42583</v>
          </cell>
          <cell r="I481" t="str">
            <v>Grupo I+D en Tecnologías de la Información - GTI</v>
          </cell>
          <cell r="J481" t="str">
            <v>Facultad de Ingeniería Electrónica y Telecomunicaciones</v>
          </cell>
        </row>
        <row r="482">
          <cell r="A482">
            <v>4193</v>
          </cell>
          <cell r="B482" t="str">
            <v>MODIFICACION DE LAS PROPIEDADES DE LOS SISTEMAS FERROELECTRICOS BiO. 5NaO. 5Tio3 POR INCORPORACION DEL SISTEMA MULTIFERROICO BiFeO3</v>
          </cell>
          <cell r="C482" t="str">
            <v xml:space="preserve">Claudia Fernanda  Villaquiran Raigoza </v>
          </cell>
          <cell r="D482">
            <v>31927597</v>
          </cell>
          <cell r="E482" t="str">
            <v>gure@unicauca.edu.co</v>
          </cell>
          <cell r="F482" t="str">
            <v>Terminado</v>
          </cell>
          <cell r="G482">
            <v>41984</v>
          </cell>
          <cell r="H482">
            <v>42440</v>
          </cell>
          <cell r="I482" t="str">
            <v>Ciencia y Tecnología de Materiales Cerámicos - CYTEMAC</v>
          </cell>
          <cell r="J482" t="str">
            <v>Facultad de Ciencias Naturales, Exactas y de la Educación</v>
          </cell>
        </row>
        <row r="483">
          <cell r="A483">
            <v>4194</v>
          </cell>
          <cell r="B483" t="str">
            <v>IMPLEMENTACION DE UN SISTEMA DE SENSADO REMOTO DE CORTO ALCANCE PARA LA OBTENCION DE INFORMACION COMPLETA Y PRECISA DE UN CULTIVO AGRICOLA</v>
          </cell>
          <cell r="C483" t="str">
            <v>Juan Carlos Corrales Muñoz</v>
          </cell>
          <cell r="D483">
            <v>76320096</v>
          </cell>
          <cell r="E483" t="str">
            <v>jcorral@unicauca.edu.co</v>
          </cell>
          <cell r="F483" t="str">
            <v>Terminado</v>
          </cell>
          <cell r="G483">
            <v>41904</v>
          </cell>
          <cell r="H483">
            <v>42855</v>
          </cell>
          <cell r="I483" t="str">
            <v>Ingeniería Telemática</v>
          </cell>
          <cell r="J483" t="str">
            <v>Facultad de Ingeniería Electrónica y Telecomunicaciones</v>
          </cell>
        </row>
        <row r="484">
          <cell r="A484">
            <v>4195</v>
          </cell>
          <cell r="B484" t="str">
            <v>DESARROLLO DE UNA HERRAMIENTA COMPUTACIONAL DE DETECCION Y CLASIFICACION DE MICRO EXPRESIONES FACIALES, QUE SIRVA COMO SOPORTE EN LOS PROCESOS DE  INDAGATORIA DEL CTI, DE LA FISCALIA GENERAL DE LA NACION</v>
          </cell>
          <cell r="C484" t="str">
            <v xml:space="preserve">Rubiel  Vargas Canas </v>
          </cell>
          <cell r="D484">
            <v>91497137</v>
          </cell>
          <cell r="E484" t="str">
            <v>rubiel@unicauca.edu.co</v>
          </cell>
          <cell r="F484" t="str">
            <v>En Ejecución</v>
          </cell>
          <cell r="G484">
            <v>41919</v>
          </cell>
          <cell r="H484">
            <v>42742</v>
          </cell>
          <cell r="I484" t="str">
            <v>Sistemas Dinámicos, Instrumentación y Control</v>
          </cell>
          <cell r="J484" t="str">
            <v>Facultad de Ciencias Naturales, Exactas y de la Educación</v>
          </cell>
        </row>
        <row r="485">
          <cell r="A485">
            <v>4196</v>
          </cell>
          <cell r="B485" t="str">
            <v>MARCO DE REFERENCIA PARA LA RECUPERACION Y ANALISIS DE VISTAS ARQUITECTONICAS DE COMPORTAMIENTO</v>
          </cell>
          <cell r="C485" t="str">
            <v>Jose Luis Arciniegas Herrera</v>
          </cell>
          <cell r="D485">
            <v>76319265</v>
          </cell>
          <cell r="E485" t="str">
            <v>jlarci@unicauca.edu.co</v>
          </cell>
          <cell r="F485" t="str">
            <v>Terminado</v>
          </cell>
          <cell r="G485">
            <v>41946</v>
          </cell>
          <cell r="H485">
            <v>42311</v>
          </cell>
          <cell r="I485" t="str">
            <v>Ingeniería Telemática</v>
          </cell>
          <cell r="J485" t="str">
            <v>Facultad de Ingeniería Electrónica y Telecomunicaciones</v>
          </cell>
        </row>
        <row r="486">
          <cell r="A486">
            <v>4197</v>
          </cell>
          <cell r="B486" t="str">
            <v>IMPLEMETACION DE UN MODELO SIN REFERENCIA PARA MEDIR CALIDAD DE EXPERIENCIA PARA EL SERVICIO DE IPTV.</v>
          </cell>
          <cell r="C486" t="str">
            <v>Jose Luis Arciniegas Herrera</v>
          </cell>
          <cell r="D486">
            <v>76319265</v>
          </cell>
          <cell r="E486" t="str">
            <v>jlarci@unicauca.edu.co</v>
          </cell>
          <cell r="F486" t="str">
            <v>Terminado</v>
          </cell>
          <cell r="G486">
            <v>41946</v>
          </cell>
          <cell r="H486">
            <v>42311</v>
          </cell>
          <cell r="I486" t="str">
            <v>Ingeniería Telemática</v>
          </cell>
          <cell r="J486" t="str">
            <v>Facultad de Ingeniería Electrónica y Telecomunicaciones</v>
          </cell>
        </row>
        <row r="487">
          <cell r="A487">
            <v>4202</v>
          </cell>
          <cell r="B487" t="str">
            <v>SÍNTESIS DE POLÍMEROS A BASE DE XILITOL Y ACIDO SUCCÍNICO. CONVENIO 201531 DE COOPERACIÓN PARA EL DESARROLLO DE TRABAJOS DE INVESTIGACIÓN SUSCRITO ENTRE LA FUNDACIÓN PARA LA PROMOCIÓN DE LA INVESTIGACIÓN Y LA TECNOLOGÍA Y LA UNIVERSIDAD DEL CAUCA.</v>
          </cell>
          <cell r="C487" t="str">
            <v>JAIME  MARTIN FRANCO</v>
          </cell>
          <cell r="D487">
            <v>14994590</v>
          </cell>
          <cell r="E487" t="str">
            <v>jmartinf@unicauca.edu.co</v>
          </cell>
          <cell r="F487" t="str">
            <v>En Ejecución</v>
          </cell>
          <cell r="G487">
            <v>42493</v>
          </cell>
          <cell r="H487">
            <v>43588</v>
          </cell>
          <cell r="I487" t="str">
            <v>QUIMICA DE PRODUCTOS NATURALES - QPN</v>
          </cell>
          <cell r="J487" t="str">
            <v>Facultad de Ciencias Naturales, Exactas y de la Educación</v>
          </cell>
        </row>
        <row r="488">
          <cell r="A488">
            <v>4203</v>
          </cell>
          <cell r="B488" t="str">
            <v>ENTRE PLOMOS. UNA APROXIMACION AL DISEÑO TIPOGRAFICO, A TRAVÉS DE LA IMPRESION CON TIPOS MOVILES DEL TALLER EDITORIAL DE LA UNIVERSIDAD DEL CAUCA</v>
          </cell>
          <cell r="C488" t="str">
            <v>Laura Sandoval</v>
          </cell>
          <cell r="D488">
            <v>52213666</v>
          </cell>
          <cell r="E488" t="str">
            <v>ljsandoval@unicauca.edu.co</v>
          </cell>
          <cell r="F488" t="str">
            <v>Terminado</v>
          </cell>
          <cell r="G488">
            <v>41852</v>
          </cell>
          <cell r="H488">
            <v>42916</v>
          </cell>
          <cell r="I488" t="str">
            <v>Estudios tipográficos</v>
          </cell>
          <cell r="J488" t="str">
            <v>Facultad de Artes</v>
          </cell>
        </row>
        <row r="489">
          <cell r="A489">
            <v>4204</v>
          </cell>
          <cell r="B489" t="str">
            <v>Epidemiología molecular de Blastocystis sp en niños de edad escolar y sus mascotas caninas en Popayán, Cauca</v>
          </cell>
          <cell r="C489" t="str">
            <v>Luis Reinel  Vasquez Arteaga</v>
          </cell>
          <cell r="D489">
            <v>93366281</v>
          </cell>
          <cell r="E489" t="str">
            <v>lreinel@unicauca.edu.co</v>
          </cell>
          <cell r="F489" t="str">
            <v>En Ejecución</v>
          </cell>
          <cell r="G489">
            <v>42036</v>
          </cell>
          <cell r="H489">
            <v>43065</v>
          </cell>
          <cell r="I489" t="str">
            <v xml:space="preserve">Centro de Estudios en Microbiología y Parasitología - CEMPA </v>
          </cell>
          <cell r="J489" t="str">
            <v>Facultad de Ciencias de la Salud</v>
          </cell>
        </row>
        <row r="490">
          <cell r="A490">
            <v>4208</v>
          </cell>
          <cell r="B490" t="str">
            <v>EFECTO DE LA MATERIA ORGANICA SOBRE LA MOVILIDAD DEL ACIDO 2,4-DICLOFENOXIACÉTICO (2,4-D) EN SUELO DEL MUNICIPIO DE TIMBIO (CAUCA)</v>
          </cell>
          <cell r="C490" t="str">
            <v>JUAN CARLOS  CASAS ZAPATA</v>
          </cell>
          <cell r="D490">
            <v>15505403</v>
          </cell>
          <cell r="E490" t="str">
            <v>jccasas@unicauca.edu.co</v>
          </cell>
          <cell r="F490" t="str">
            <v>En Ejecución</v>
          </cell>
          <cell r="G490">
            <v>41947</v>
          </cell>
          <cell r="H490">
            <v>42312</v>
          </cell>
          <cell r="I490" t="str">
            <v xml:space="preserve">Grupo de Ciencia e ingeniería en sistemas ambientales </v>
          </cell>
          <cell r="J490" t="str">
            <v>Facultad de Ingeniería Civil</v>
          </cell>
        </row>
        <row r="491">
          <cell r="A491">
            <v>4210</v>
          </cell>
          <cell r="B491" t="str">
            <v>ESTUDIOS PRELIMINARES DE ALGUNAS PLANTAS MEDICINALES CULTIVADAS EN LA REGION CAFETALERA DE JAMBALO CAUCA.</v>
          </cell>
          <cell r="C491" t="str">
            <v>Gisela Mabel Paz Perafan</v>
          </cell>
          <cell r="D491">
            <v>34546261</v>
          </cell>
          <cell r="E491" t="str">
            <v>mabel@unicauca.edu.co</v>
          </cell>
          <cell r="F491" t="str">
            <v>Terminado</v>
          </cell>
          <cell r="G491">
            <v>41941</v>
          </cell>
          <cell r="H491">
            <v>43099</v>
          </cell>
          <cell r="I491" t="str">
            <v>ESTUDIOS EN DIVERSIDAD VEGETAL "SACHAWAIRA"</v>
          </cell>
          <cell r="J491" t="str">
            <v>Facultad de Ciencias Naturales, Exactas y de la Educación</v>
          </cell>
        </row>
        <row r="492">
          <cell r="A492">
            <v>4217</v>
          </cell>
          <cell r="B492" t="str">
            <v>E-VALUA ESTRATEGIA DE EVALUACION EDUCATIVA PARA EL SEGUIMIENTO Y CONTROL EN UN ENTORNO DE APRENDIZAJE MOVIL</v>
          </cell>
          <cell r="C492" t="str">
            <v>Carolina González Serrano</v>
          </cell>
          <cell r="D492">
            <v>37512055</v>
          </cell>
          <cell r="E492" t="str">
            <v>cgonzals@unicauca.edu.co</v>
          </cell>
          <cell r="F492" t="str">
            <v>Terminado</v>
          </cell>
          <cell r="G492">
            <v>42032</v>
          </cell>
          <cell r="H492">
            <v>42732</v>
          </cell>
          <cell r="I492" t="str">
            <v>Ingeniería Telemática</v>
          </cell>
          <cell r="J492" t="str">
            <v>Facultad de Ingeniería Electrónica y Telecomunicaciones</v>
          </cell>
        </row>
        <row r="493">
          <cell r="A493">
            <v>4219</v>
          </cell>
          <cell r="B493" t="str">
            <v>DISEÑO E IMPLEMENTACION DE UN PROTOTIPO DE COMUNICACION DE DATOS BASADO EN HARDWARE RECONFIGURADO FASE 2.</v>
          </cell>
          <cell r="C493" t="str">
            <v>Pablo Emilio Jojoa Gomez</v>
          </cell>
          <cell r="D493">
            <v>12985932</v>
          </cell>
          <cell r="E493" t="str">
            <v>pjojoa@unicauca.edu.co</v>
          </cell>
          <cell r="F493" t="str">
            <v>Terminado</v>
          </cell>
          <cell r="G493">
            <v>42011</v>
          </cell>
          <cell r="H493">
            <v>42375</v>
          </cell>
          <cell r="I493" t="str">
            <v>Grupo I+D Nuevas Tecnologías en Telecomunicaciones - GNTT</v>
          </cell>
          <cell r="J493" t="str">
            <v>Facultad de Ingeniería Electrónica y Telecomunicaciones</v>
          </cell>
        </row>
        <row r="494">
          <cell r="A494">
            <v>4220</v>
          </cell>
          <cell r="B494" t="str">
            <v>NUEVAS METODOLOGIAS PARA EL ESTABLECIMIENTO DE RELACIONES QUIMIOTIPOS/BIOACTIVIDAD EN MENTHA Y MINTHOSTACHYS</v>
          </cell>
          <cell r="C494" t="str">
            <v>Maite del Pilar Rada Mendoza</v>
          </cell>
          <cell r="D494">
            <v>66824631</v>
          </cell>
          <cell r="E494" t="str">
            <v>mrada@unicauca.edu.co</v>
          </cell>
          <cell r="F494" t="str">
            <v>Terminado</v>
          </cell>
          <cell r="G494">
            <v>42017</v>
          </cell>
          <cell r="H494">
            <v>42656</v>
          </cell>
          <cell r="I494" t="str">
            <v>Biología Molecular y Ambiental del Cáncer - BIMAC</v>
          </cell>
          <cell r="J494" t="str">
            <v>Facultad de Ciencias Naturales, Exactas y de la Educación</v>
          </cell>
        </row>
        <row r="495">
          <cell r="A495">
            <v>4223</v>
          </cell>
          <cell r="B495" t="str">
            <v>DESARROLLO E IMPLEMENTACION DEL LABORATORIO DE IMAGEN NARRATIVA Y TRANSMEDIA A TRAVES DE LA APLICACION PRACTICA DE UNA ESTRATEGIA TRANSMEDIA PARA EL MUSEO DE HISTORIA NATURAL DE LA UNIVERSIDAD DEL CAUCA</v>
          </cell>
          <cell r="C495" t="str">
            <v>Jorge Alberto  Vega Rivera</v>
          </cell>
          <cell r="D495">
            <v>8192593</v>
          </cell>
          <cell r="E495" t="str">
            <v>jorgevega@unicauca.edu.co</v>
          </cell>
          <cell r="F495" t="str">
            <v>Terminado</v>
          </cell>
          <cell r="G495">
            <v>42030</v>
          </cell>
          <cell r="H495">
            <v>42654</v>
          </cell>
          <cell r="I495" t="str">
            <v>LINT, Laboratorio de Imagen Narrativa y Multimedia</v>
          </cell>
          <cell r="J495" t="str">
            <v>Facultad de Artes</v>
          </cell>
        </row>
        <row r="496">
          <cell r="A496">
            <v>4224</v>
          </cell>
          <cell r="B496" t="str">
            <v>ESTADIFICACION A TRAVES DE PROCESAMIENTO DIGITAL DE IMAGENES DE LESIONES DE MUCOSA GASTRICA CAUSADA POR HELICOBACTER PYLORI</v>
          </cell>
          <cell r="C496" t="str">
            <v xml:space="preserve">Rubiel  Vargas Canas </v>
          </cell>
          <cell r="D496">
            <v>91497137</v>
          </cell>
          <cell r="E496" t="str">
            <v>rubiel@unicauca.edu.co</v>
          </cell>
          <cell r="F496" t="str">
            <v>En Ejecución</v>
          </cell>
          <cell r="G496">
            <v>41919</v>
          </cell>
          <cell r="H496">
            <v>42742</v>
          </cell>
          <cell r="I496" t="str">
            <v>Sistemas Dinámicos, Instrumentación y Control</v>
          </cell>
          <cell r="J496" t="str">
            <v>Facultad de Ciencias Naturales, Exactas y de la Educación</v>
          </cell>
        </row>
        <row r="497">
          <cell r="A497">
            <v>4225</v>
          </cell>
          <cell r="B497" t="str">
            <v>LABORATORIO DE MEDIOS CO. MARCA</v>
          </cell>
          <cell r="C497" t="str">
            <v>Juan Carlos Pino Correa</v>
          </cell>
          <cell r="D497">
            <v>76307112</v>
          </cell>
          <cell r="E497" t="str">
            <v>jcpino@unicauca.edu.co</v>
          </cell>
          <cell r="F497" t="str">
            <v>Terminado</v>
          </cell>
          <cell r="G497">
            <v>41947</v>
          </cell>
          <cell r="H497">
            <v>42368</v>
          </cell>
          <cell r="I497" t="str">
            <v>Estudios Culturales y de la Comunicación - ECCO</v>
          </cell>
          <cell r="J497" t="str">
            <v>Facultad de Derecho y Ciencias Políticas</v>
          </cell>
        </row>
        <row r="498">
          <cell r="A498">
            <v>4226</v>
          </cell>
          <cell r="B498" t="str">
            <v>EVALUACION DEL DAÑO CELULAR POR EXPOSICION CRONICA AL HUMO DE BIOMASA MEDIANTE LA PRUEBA CITÓMICO DE MICRONUCLEOS EN CELULAS DEL EPITELIO BUCAL Y LINFONCITOS DE SANGRE PERIFERICA DE MUJERES EXPUESTAS</v>
          </cell>
          <cell r="C498" t="str">
            <v>Nohelia Cajas Salazar</v>
          </cell>
          <cell r="D498">
            <v>25280730</v>
          </cell>
          <cell r="E498" t="str">
            <v>nsalazar@unicauca.edu.co</v>
          </cell>
          <cell r="F498" t="str">
            <v>Terminado</v>
          </cell>
          <cell r="G498">
            <v>41950</v>
          </cell>
          <cell r="H498">
            <v>42315</v>
          </cell>
          <cell r="I498" t="str">
            <v>Toxicología Genética y Citogenética</v>
          </cell>
          <cell r="J498" t="str">
            <v>Facultad de Ciencias Naturales, Exactas y de la Educación</v>
          </cell>
        </row>
        <row r="499">
          <cell r="A499">
            <v>4227</v>
          </cell>
          <cell r="B499" t="str">
            <v>CONTRATO DE FINANCIAMIENTO RC NO. 475 - 2014. EVALUACION DE LA EXPERIENCIA DE USUARIO DE SISTEMAS INTERACTIVOS</v>
          </cell>
          <cell r="C499" t="str">
            <v>Cesar Alberto Collazos Ordoñez</v>
          </cell>
          <cell r="D499">
            <v>76309486</v>
          </cell>
          <cell r="E499" t="str">
            <v>ccollazo@unicauca.edu.co</v>
          </cell>
          <cell r="F499" t="str">
            <v>En Ejecución</v>
          </cell>
          <cell r="G499">
            <v>41985</v>
          </cell>
          <cell r="H499">
            <v>42412</v>
          </cell>
          <cell r="I499" t="str">
            <v>Investigación y desarrollo en ingeniería de software - IDIS</v>
          </cell>
          <cell r="J499" t="str">
            <v>Facultad de Ingeniería Electrónica y Telecomunicaciones</v>
          </cell>
        </row>
        <row r="500">
          <cell r="A500">
            <v>4229</v>
          </cell>
          <cell r="B500" t="str">
            <v>PILOTO DE INNOVACION SOCIAL Y GESTION COMUNITARIA PARA EL DESARROLLO DE UN PRODUCTO DE TURISMO DE NATURALEZA ESPECIALIZADO EN AVISTAMIENTO DE AVIFAUNA Y COMPLEMENTOS CULTURALES EN CAJIBIO (CAUCA) REPUBLICA DE COLOMBIA.</v>
          </cell>
          <cell r="C500" t="str">
            <v>Andrés José Castrillón Muñoz</v>
          </cell>
          <cell r="D500">
            <v>10535159</v>
          </cell>
          <cell r="E500" t="str">
            <v>andresj99@yahoo.com</v>
          </cell>
          <cell r="F500" t="str">
            <v>Terminado</v>
          </cell>
          <cell r="G500">
            <v>41898</v>
          </cell>
          <cell r="H500">
            <v>42263</v>
          </cell>
          <cell r="I500" t="str">
            <v>DESARROLLO TURISTICO Y REGIONAL</v>
          </cell>
          <cell r="J500" t="str">
            <v>Facultad de Ciencias Contables Económicas y Administrativas</v>
          </cell>
        </row>
        <row r="501">
          <cell r="A501">
            <v>4230</v>
          </cell>
          <cell r="B501" t="str">
            <v>VALIDACION DE UN PAQUETE TECNOLOGICO PARA LA PRODUCCION DE TRUCHA AMBIENTALMENTE SOSTENIBLE EN COLOMBIA.</v>
          </cell>
          <cell r="C501" t="str">
            <v>Javier Ernesto Fernandez Mera</v>
          </cell>
          <cell r="D501">
            <v>10541069</v>
          </cell>
          <cell r="E501" t="str">
            <v>jefernandez@unicauca.edu.co</v>
          </cell>
          <cell r="F501" t="str">
            <v>En Ejecución</v>
          </cell>
          <cell r="G501">
            <v>41898</v>
          </cell>
          <cell r="H501">
            <v>42201</v>
          </cell>
          <cell r="I501" t="str">
            <v>Investigacion en Ingeniería Ambiental</v>
          </cell>
          <cell r="J501" t="str">
            <v>Facultad de Ingeniería Civil</v>
          </cell>
        </row>
        <row r="502">
          <cell r="A502">
            <v>4231</v>
          </cell>
          <cell r="B502" t="str">
            <v>CLASIFICACION AUTOMATICA DE DOCUMENTOS DE TEXTO Y REDUCCION DE DIMENSIONALIDAD BASADA EN MUESTREO, SEMANTICA DE TERMINOS E INDUCCION DE REGLAS.</v>
          </cell>
          <cell r="C502" t="str">
            <v>Carlos Alberto Cobos Lozada</v>
          </cell>
          <cell r="D502">
            <v>91154963</v>
          </cell>
          <cell r="E502" t="str">
            <v>ccobos@unicauca.edu.co</v>
          </cell>
          <cell r="F502" t="str">
            <v>Terminado</v>
          </cell>
          <cell r="G502">
            <v>41626</v>
          </cell>
          <cell r="H502">
            <v>41991</v>
          </cell>
          <cell r="I502" t="str">
            <v>Grupo I+D en Tecnologías de la Información - GTI</v>
          </cell>
          <cell r="J502" t="str">
            <v>Facultad de Ingeniería Electrónica y Telecomunicaciones</v>
          </cell>
        </row>
        <row r="503">
          <cell r="A503">
            <v>4232</v>
          </cell>
          <cell r="B503" t="str">
            <v>ESTIMACION DE LOS COSTOS DE LOS SERVICIOS DE FISIOTERAPIA GENERAL EN LAS AREAS CARDIO-PULMONAR, NEUROLÓGICA, TEGUMENTARIA Y OSTEOMUSCULAR EN EL DEPARTAMENTO DEL CAUCA.</v>
          </cell>
          <cell r="C503" t="str">
            <v>Paola Vernaza Pinzón</v>
          </cell>
          <cell r="D503">
            <v>34565175</v>
          </cell>
          <cell r="E503" t="str">
            <v>pvernaza@unicauca.edu.co</v>
          </cell>
          <cell r="F503" t="str">
            <v>Terminado</v>
          </cell>
          <cell r="G503">
            <v>41862</v>
          </cell>
          <cell r="H503">
            <v>42715</v>
          </cell>
          <cell r="I503" t="str">
            <v>Movimiento Corporal Humano y Calidad de Vida</v>
          </cell>
          <cell r="J503" t="str">
            <v>Facultad de Ciencias de la Salud</v>
          </cell>
        </row>
        <row r="504">
          <cell r="A504">
            <v>4234</v>
          </cell>
          <cell r="B504" t="str">
            <v>Prevalencia y factores de riesgo de obesidad y sobrepeso en estudiantes y profesores de la universidad del Cauca Popayán -2014</v>
          </cell>
          <cell r="C504" t="str">
            <v xml:space="preserve">Omar Andres  Ramos Valencia </v>
          </cell>
          <cell r="D504">
            <v>4612750</v>
          </cell>
          <cell r="E504" t="str">
            <v>omanrava@gmail.com</v>
          </cell>
          <cell r="F504" t="str">
            <v>Terminado</v>
          </cell>
          <cell r="G504">
            <v>41666</v>
          </cell>
          <cell r="H504">
            <v>42335</v>
          </cell>
          <cell r="I504" t="str">
            <v>Movimiento Corporal Humano y Calidad de Vida</v>
          </cell>
          <cell r="J504" t="str">
            <v>Facultad de Ciencias de la Salud</v>
          </cell>
        </row>
        <row r="505">
          <cell r="A505">
            <v>4235</v>
          </cell>
          <cell r="B505" t="str">
            <v>CONVENIO ESPECIFICO DE COOPERACION NO. 14-13-014-216 CE ENTRE EL INSTITUTO DE INVESTIGACION DE RECURSOS BIOLOGICOS ALEXANDER VON HUMBOLDT Y LA UNIVERSIDAD DEL CAUCA. CARACTERIZACION SOCIOCULTURAL Y ECONOMICA DEL COMPLEJO DE PARAMOS DE LAS HERMOSAS</v>
          </cell>
          <cell r="C505" t="str">
            <v>Guillermo Andres Ospina Rodriguez</v>
          </cell>
          <cell r="D505">
            <v>94324003</v>
          </cell>
          <cell r="E505" t="str">
            <v>gospina@unicauca.edu.co</v>
          </cell>
          <cell r="F505" t="str">
            <v>Terminado</v>
          </cell>
          <cell r="G505">
            <v>41995</v>
          </cell>
          <cell r="H505">
            <v>42176</v>
          </cell>
          <cell r="I505" t="str">
            <v>Estudios Sociales Comparativos Andes, Amazonia, Costa Pacífica</v>
          </cell>
          <cell r="J505" t="str">
            <v>Facultad de Ciencias Humanas y Sociales</v>
          </cell>
        </row>
        <row r="506">
          <cell r="A506">
            <v>4235</v>
          </cell>
          <cell r="B506" t="str">
            <v>CONVENIO ESPECIFICO DE COOPERACION NO. 14-13-014-216 CE ENTRE EL INSTITUTO DE INVESTIGACION DE RECURSOS BIOLOGICOS ALEXANDER VON HUMBOLDT Y LA UNIVERSIDAD DEL CAUCA. CARACTERIZACION SOCIOCULTURAL Y ECONOMICA DEL COMPLEJO DE PARAMOS DE LAS HERMOSAS</v>
          </cell>
          <cell r="C506" t="str">
            <v>Hernando Rafael Vergara Varela</v>
          </cell>
          <cell r="D506">
            <v>19383506</v>
          </cell>
          <cell r="E506" t="str">
            <v>herveva@hotmail.com</v>
          </cell>
          <cell r="F506" t="str">
            <v>Terminado</v>
          </cell>
          <cell r="G506">
            <v>41995</v>
          </cell>
          <cell r="H506">
            <v>42176</v>
          </cell>
          <cell r="I506" t="str">
            <v>Estudios Sociales Comparativos Andes, Amazonia, Costa Pacífica</v>
          </cell>
          <cell r="J506" t="str">
            <v>Facultad de Ciencias Humanas y Sociales</v>
          </cell>
        </row>
        <row r="507">
          <cell r="A507">
            <v>4238</v>
          </cell>
          <cell r="B507" t="str">
            <v>POLINIZACIÓN, PROVISIÓN DE HÁBITAT Y ALMACENAMIENTO DE CARBONO COMO SERVICIOS ECOSISTÉMICOS EN DOS SISTEMAS DE PRODUCCIÓN CAFETERA EN LA MESETA DE POPAYÁN". CONTRATO DE FINANCIAMIENTO DE RECUPERACIÓN CONTINGENTE No. FP44842-559-2014 CELEBRADO FIDUPREVISORA S.A Y LA UNIVERSIDAD DEL CAUCA.</v>
          </cell>
          <cell r="C507" t="str">
            <v>Maria Cristina Gallego Ropero</v>
          </cell>
          <cell r="D507">
            <v>31986406</v>
          </cell>
          <cell r="E507" t="str">
            <v>mgallego@unicauca.edu.co</v>
          </cell>
          <cell r="F507" t="str">
            <v>Terminado</v>
          </cell>
          <cell r="G507">
            <v>42069</v>
          </cell>
          <cell r="H507">
            <v>42618</v>
          </cell>
          <cell r="I507" t="str">
            <v>Estudios Ambientales</v>
          </cell>
          <cell r="J507" t="str">
            <v>Facultad de Ciencias Naturales, Exactas y de la Educación</v>
          </cell>
        </row>
        <row r="508">
          <cell r="A508">
            <v>4240</v>
          </cell>
          <cell r="B508" t="str">
            <v>ESTUDIO ANÁLITICO DE ALGUNOS MODELOS Y SISTEMAS PARA ONDAS DE AGUA LARGAS DE PEQUEÑA AMPLITUD. CONVENIO INTERADMINISTRATIVO CELEBRADO ENTRE LA UNIVERSIDAD DEL VALLE Y LA UNIVERSIDAD DEL CAUCA</v>
          </cell>
          <cell r="C508" t="str">
            <v>Alex Manuel Montes Padilla</v>
          </cell>
          <cell r="D508">
            <v>92528324</v>
          </cell>
          <cell r="E508" t="str">
            <v>amontes@unicauca.edu.co</v>
          </cell>
          <cell r="F508" t="str">
            <v>En Ejecución</v>
          </cell>
          <cell r="G508">
            <v>42542</v>
          </cell>
          <cell r="H508">
            <v>43177</v>
          </cell>
          <cell r="I508" t="str">
            <v>Espacios Funcionales</v>
          </cell>
          <cell r="J508" t="str">
            <v>Facultad de Ciencias Naturales, Exactas y de la Educación</v>
          </cell>
        </row>
        <row r="509">
          <cell r="A509">
            <v>4241</v>
          </cell>
          <cell r="B509" t="str">
            <v>USO DE LA NANOTECNOLOGIA COMO CONTROL FITOPATOLOGICO, CONSIDERANDO CUATRO ENFERMEDADES DE INTERES PARA EL SECTOR CAFETERO DEL DEPARTAMENTO DEL CAUCA. CONTRATO DE FINANCIAMIENTO DE RECUPERACIÓN CONTINGENTE No. FP44842-042-2015 CELEBRADO FIDUPREVISORA S.A. Y LA UNIVERSIDAD DEL CAUCA</v>
          </cell>
          <cell r="C509" t="str">
            <v>Jorge Enrique Rodriguez Paéz</v>
          </cell>
          <cell r="D509">
            <v>3180213</v>
          </cell>
          <cell r="E509" t="str">
            <v>jnpaez@unicauca.edu.co</v>
          </cell>
          <cell r="F509" t="str">
            <v>Terminado</v>
          </cell>
          <cell r="G509">
            <v>42139</v>
          </cell>
          <cell r="H509">
            <v>43023</v>
          </cell>
          <cell r="I509" t="str">
            <v>GRUPO DE INVESTIGACION EN MICROSCOPIA Y ANALISIS DE IMÁGENES (GIMAI)</v>
          </cell>
          <cell r="J509" t="str">
            <v>Facultad de Ciencias Naturales, Exactas y de la Educación</v>
          </cell>
        </row>
        <row r="510">
          <cell r="A510">
            <v>4244</v>
          </cell>
          <cell r="B510" t="str">
            <v>ULTRAESTRUCTURA Y MORFOLOGIA CILIAR DE CELULAS DE EPITELIO NASAL EN TRABAJADORES DE LA MINA DE AZUFRE NATURAL "EL VINAGRE", DEL MUNICIPIO DE PURACE- CAUCA. CONTRATO DE FINANCIAMIENTO DE RECUPERACIÓN CONTINGENTE No. FP44842-633-2014 CELEBRADO ENTRE FIDUPREVISORA S.A. Y LA UNIVERSIDAD DEL CAUCA.</v>
          </cell>
          <cell r="C510" t="str">
            <v>Nilza Velasco Palomino</v>
          </cell>
          <cell r="D510">
            <v>34530331</v>
          </cell>
          <cell r="E510" t="str">
            <v>nilvela@unicauca.edu.co</v>
          </cell>
          <cell r="F510" t="str">
            <v>En Ejecución</v>
          </cell>
          <cell r="G510">
            <v>42111</v>
          </cell>
          <cell r="H510">
            <v>42783</v>
          </cell>
          <cell r="I510" t="str">
            <v>GRUPO DE INVESTIGACION EN MICROSCOPIA Y ANALISIS DE IMÁGENES (GIMAI)</v>
          </cell>
          <cell r="J510" t="str">
            <v>Facultad de Ciencias Naturales, Exactas y de la Educación</v>
          </cell>
        </row>
        <row r="511">
          <cell r="A511">
            <v>4249</v>
          </cell>
          <cell r="B511" t="str">
            <v>DISEÑO E IMPLEMENTACION DE UN SISTEMA DE INFRAESTRUCTURA AVANZADA DE MEDICION SOPORTADO EN TECNOLOGIA DE IDENTIFICACION DE BALANCES ENERGETICOS EN TRANSFORMADORES DE DISTRIBUCION. CONTRATO DE FINANCIAMIENTO DE RECUPERACIÓN CONTINGENTE No. FP44842-118-2015. CODIGO 110366946288</v>
          </cell>
          <cell r="C511" t="str">
            <v>Juan Fernando Flórez Marulanda</v>
          </cell>
          <cell r="D511">
            <v>94382281</v>
          </cell>
          <cell r="E511" t="str">
            <v>jflorez@unicauca.edu.co</v>
          </cell>
          <cell r="F511" t="str">
            <v>Terminado</v>
          </cell>
          <cell r="G511">
            <v>42191</v>
          </cell>
          <cell r="H511">
            <v>42831</v>
          </cell>
          <cell r="I511" t="str">
            <v>Automática Industrial</v>
          </cell>
          <cell r="J511" t="str">
            <v>Facultad de Ingeniería Electrónica y Telecomunicaciones</v>
          </cell>
        </row>
        <row r="512">
          <cell r="A512">
            <v>4256</v>
          </cell>
          <cell r="B512" t="str">
            <v>DISEÑO Y CONSTRUCCION DE UN SISTEMA PARA REALIZAR EL PROCESO DE CARBONITRURACION ASISTIDO POR PLASMA SOBRE ACEROS PARA HERRAMIENTAS. CONTRATO DE FINANCIAMIENTO DE RECUPERACIÓN CONTINGENTE No. FP44842-120-2015 CELEBRADO FIDUPREVISORA S.A, Y LA UNIVERSIDAD DEL CAUCA.</v>
          </cell>
          <cell r="C512" t="str">
            <v>Willfrand Perez Urbano</v>
          </cell>
          <cell r="D512">
            <v>76328448</v>
          </cell>
          <cell r="E512" t="str">
            <v>wiperez@unicauca.edu.co</v>
          </cell>
          <cell r="F512" t="str">
            <v>En Ejecución</v>
          </cell>
          <cell r="G512">
            <v>42160</v>
          </cell>
          <cell r="H512">
            <v>43256</v>
          </cell>
          <cell r="I512" t="str">
            <v>Automática Industrial</v>
          </cell>
          <cell r="J512" t="str">
            <v>Facultad de Ingeniería Electrónica y Telecomunicaciones</v>
          </cell>
        </row>
        <row r="513">
          <cell r="A513">
            <v>4259</v>
          </cell>
          <cell r="B513" t="str">
            <v>OBTENCIÓN DE CEPAS CON POTENCIAL PROBIOTICO PARA EL MEJORAMIENTO DE PARÁMETROS PRODUCTIVOS EN PRODUCCIÓN DE TILAPIA ROJA (OREOCHROMIS SPP.) DURANTE LA FASE ALEVINAJE CONTRATO DE FINANCIAMIENTO CON RECUPERACIÓN CONTINGENTE No. FP44842-478-2014 CELEBRADO ENTRE FIDUPREVISORA S.A., LA UNIVERSIDAD DEL CAUCA Y PISCICOLA SALVAJINA SAT.</v>
          </cell>
          <cell r="C513" t="str">
            <v>Gerardo Andres Torres Rodriguez</v>
          </cell>
          <cell r="D513">
            <v>10539083</v>
          </cell>
          <cell r="E513" t="str">
            <v>gator@unicauca.edu.co</v>
          </cell>
          <cell r="F513" t="str">
            <v>En Ejecución</v>
          </cell>
          <cell r="G513">
            <v>42065</v>
          </cell>
          <cell r="H513">
            <v>42888</v>
          </cell>
          <cell r="I513" t="str">
            <v>GRUPO DE INVESTIGACION EN MICROSCOPIA Y ANALISIS DE IMÁGENES (GIMAI)</v>
          </cell>
          <cell r="J513" t="str">
            <v>Facultad de Ciencias Naturales, Exactas y de la Educación</v>
          </cell>
        </row>
        <row r="514">
          <cell r="A514">
            <v>4260</v>
          </cell>
          <cell r="B514" t="str">
            <v>PROPUESTA DE MEJORAMIENTO DE LAS CONDICIONES DE CONSERVACION DE LA AHUYAMA VARIEDAD BOLO VERDE, CULTIVADA EN EL MUNICIPIO DE GUACHENE (CAUCA), PARA SU COMERCIALIZACION  EN FRESCO. CONTRATO No. FP44842-477-2014</v>
          </cell>
          <cell r="C514" t="str">
            <v>Silvio Andrés Mosquera Sánchez</v>
          </cell>
          <cell r="D514">
            <v>4664453</v>
          </cell>
          <cell r="E514" t="str">
            <v>smosquera@unicauca.edu.co</v>
          </cell>
          <cell r="F514" t="str">
            <v>Terminado</v>
          </cell>
          <cell r="G514">
            <v>42041</v>
          </cell>
          <cell r="H514">
            <v>43100</v>
          </cell>
          <cell r="I514" t="str">
            <v>Ciencia y Tecnología de Biomoléculas de Interes Agroindustrial -CYTBIA</v>
          </cell>
          <cell r="J514" t="str">
            <v>Facultad de Ciencias Agrarias</v>
          </cell>
        </row>
        <row r="515">
          <cell r="A515">
            <v>4261</v>
          </cell>
          <cell r="B515" t="str">
            <v>EFECTO DE ADICION DE ACIDOS ORGANICOS Y ENZIMAS EN LOS PARAMETROS DE CALIDAD FISICA  Y NUTRICIONAL DE UN ALIMENTO EXTRUIDO PARA TILAPIA (OREOCHROMIS SSP) EN LA FASE ALEVINAJE. CONTRATO DE FINANCIAMIENTO CON RECUPERACIÓN CONTINGENTE No. FP44842-510-2014_x000D_
CELEBRADO ENTRE FIDUPREVISORA S.A. ACTUANDO COMO VOCERA Y ADMINISTRADORA DEL FONDO   NACIONAL   DE   FINANCIAMIENTO   PARA   LA   CIENCIA,   LA   TECNOLOGÍA   Y   LA INNOVACIÓN, FONDO FRANCISCO JOSÉ DE CALDAS, UNIVERSIDAD DEL CAUCA, UNIVERSIDAD LA GRAN COLOMBIA – SECCIONAL ARMENIA Y PISCICOLA SALVAJINA SAT.</v>
          </cell>
          <cell r="C515" t="str">
            <v>José Luis Hoyos Concha</v>
          </cell>
          <cell r="D515">
            <v>76323371</v>
          </cell>
          <cell r="E515" t="str">
            <v>jlhoyos@unicauca.edu.co</v>
          </cell>
          <cell r="F515" t="str">
            <v>Formulado</v>
          </cell>
          <cell r="G515">
            <v>42072</v>
          </cell>
          <cell r="H515">
            <v>42895</v>
          </cell>
          <cell r="I515" t="str">
            <v>Aprovechamiento de Subproductos, Residuos y Desechos Agroindustriales - ASUBAGROIN</v>
          </cell>
          <cell r="J515" t="str">
            <v>Facultad de Ciencias Agrarias</v>
          </cell>
        </row>
        <row r="516">
          <cell r="A516">
            <v>4263</v>
          </cell>
          <cell r="B516" t="str">
            <v>INNOVACION EN EL PROCESO DE EXTRACCION DE ALMIDON DE YUCA PARA LA DISMINUCION DEL IMPACTO AMBIENTAL Y TRANSFERENCIA DE LA TECNOLOGIA EN LA ZONA PRODUCTORA DEL NORTE DEL CAUCA. CONTRATO DE FINANCIAMIENTO CON RECUPERACIÓN CONTINGENTE No. FP44842-479-2014 CELEBRADO ENTRE FIDUPREVISORA S.A. ACTUANDO COMO VOCERA Y ADMINISTRADORA DEL FONDO   NACIONAL   DE  FINANCIAMIENTO   PARA   LA   CIENCIA,   LA   TECNOLOGÍA   Y   LA INNOVACIÓN, FONDO FRANCISCO JOSÉ DE CALDAS, LA UNIVERSIDAD DEL CAUCA Y DERIYUCA S.A.S.</v>
          </cell>
          <cell r="C516" t="str">
            <v>VICTOR FELIPE TERAN GOMEZ</v>
          </cell>
          <cell r="D516">
            <v>10545831</v>
          </cell>
          <cell r="E516" t="str">
            <v>vfteran@unicauca.edu.co</v>
          </cell>
          <cell r="F516" t="str">
            <v>Terminado</v>
          </cell>
          <cell r="G516">
            <v>42072</v>
          </cell>
          <cell r="H516">
            <v>42713</v>
          </cell>
          <cell r="I516" t="str">
            <v>Aprovechamiento de Subproductos, Residuos y Desechos Agroindustriales - ASUBAGROIN</v>
          </cell>
          <cell r="J516" t="str">
            <v>Facultad de Ciencias Agrarias</v>
          </cell>
        </row>
        <row r="517">
          <cell r="A517">
            <v>4278</v>
          </cell>
          <cell r="B517" t="str">
            <v>AJUSTES FINALES: SISTEMA DE AMARRE AUTOMATICO. INNOVACCIÓN CAUCA.</v>
          </cell>
          <cell r="C517" t="str">
            <v>Juan Fernando Flórez Marulanda</v>
          </cell>
          <cell r="D517">
            <v>94382281</v>
          </cell>
          <cell r="E517" t="str">
            <v>jflorez@unicauca.edu.co</v>
          </cell>
          <cell r="F517" t="str">
            <v>Terminado</v>
          </cell>
          <cell r="G517">
            <v>42128</v>
          </cell>
          <cell r="H517">
            <v>42312</v>
          </cell>
          <cell r="I517" t="str">
            <v>Automática Industrial</v>
          </cell>
          <cell r="J517" t="str">
            <v>Facultad de Ingeniería Electrónica y Telecomunicaciones</v>
          </cell>
        </row>
        <row r="518">
          <cell r="A518">
            <v>4279</v>
          </cell>
          <cell r="B518" t="str">
            <v>SISTEMAS BIOSOSTENIBLES Y A BAJO COSTO PARA EL TRATAMIENTO DE AGUAS RESIDUALES CON HUMEDALES CONSTRUIDOS. INNOVACCIÓN CAUCA.</v>
          </cell>
          <cell r="C518" t="str">
            <v>JUAN CARLOS  CASAS ZAPATA</v>
          </cell>
          <cell r="D518">
            <v>15505403</v>
          </cell>
          <cell r="E518" t="str">
            <v>jccasas@unicauca.edu.co</v>
          </cell>
          <cell r="F518" t="str">
            <v>En Ejecución</v>
          </cell>
          <cell r="G518">
            <v>42130</v>
          </cell>
          <cell r="H518">
            <v>43502</v>
          </cell>
          <cell r="I518" t="str">
            <v xml:space="preserve">Grupo de Ciencia e ingeniería en sistemas ambientales </v>
          </cell>
          <cell r="J518" t="str">
            <v>Facultad de Ingeniería Civil</v>
          </cell>
        </row>
        <row r="519">
          <cell r="A519">
            <v>4282</v>
          </cell>
          <cell r="B519" t="str">
            <v>IMAGINANDO HORIZONTES ESTRATEGICOS POSDESARROLLISTAS: ANALISIS, PRONLEMATIZACIONES Y EXPERIMENTACIONES EN TORNO AL ENTRONQUE CAPITALISMO, EMPRESA, ESTRATEGIA Y DESARROLLO.</v>
          </cell>
          <cell r="C519" t="str">
            <v>Olver Bolívar Quijano Valencia</v>
          </cell>
          <cell r="D519">
            <v>4641106</v>
          </cell>
          <cell r="E519" t="str">
            <v>oquijano@unicauca.edu.co</v>
          </cell>
          <cell r="F519" t="str">
            <v>Terminado</v>
          </cell>
          <cell r="G519">
            <v>41862</v>
          </cell>
          <cell r="H519">
            <v>42166</v>
          </cell>
          <cell r="I519" t="str">
            <v>Contabilidad, Sociedad y Desarrollo</v>
          </cell>
          <cell r="J519" t="str">
            <v>Facultad de Ciencias Contables Económicas y Administrativas</v>
          </cell>
        </row>
        <row r="520">
          <cell r="A520">
            <v>4284</v>
          </cell>
          <cell r="B520" t="str">
            <v>PSICOLOGIA DEL DESARROLLO ARTISTICO Y EDUCACION: UN ESTADO DEL ARTE.</v>
          </cell>
          <cell r="C520" t="str">
            <v>Angélica  Rodríguez Molano</v>
          </cell>
          <cell r="D520">
            <v>39787475</v>
          </cell>
          <cell r="E520" t="str">
            <v>anrodriguez@unicauca.edu.co</v>
          </cell>
          <cell r="F520" t="str">
            <v>Terminado</v>
          </cell>
          <cell r="G520">
            <v>42073</v>
          </cell>
          <cell r="H520">
            <v>42439</v>
          </cell>
          <cell r="I520" t="str">
            <v>Educación, Sujeto y Cultura</v>
          </cell>
          <cell r="J520" t="str">
            <v>Facultad de Ciencias Naturales, Exactas y de la Educación</v>
          </cell>
        </row>
        <row r="521">
          <cell r="A521">
            <v>4285</v>
          </cell>
          <cell r="B521" t="str">
            <v>CONVENIO ESPECIAL DE COOPERACION NO PF44842-272-2015 CELEBRADO ENTRE FIDUPREVISORA S.A Y LA UNIVERSIDAD DEL CAUCA. JOVEN INVESTIGADOR E INNOVADOR ASIGANADO POR EL RECONOCIMIENTO COMO GRUPO DE INVESTIGACION A1 "CIENCIA Y TECNOLOGIA DE MATERIALES CERAMICOS- CYTEMAC"</v>
          </cell>
          <cell r="C521" t="str">
            <v>Jorge Enrique Rodriguez Paéz</v>
          </cell>
          <cell r="D521">
            <v>3180213</v>
          </cell>
          <cell r="E521" t="str">
            <v>jnpaez@unicauca.edu.co</v>
          </cell>
          <cell r="F521" t="str">
            <v>Terminado</v>
          </cell>
          <cell r="G521">
            <v>42165</v>
          </cell>
          <cell r="H521">
            <v>42714</v>
          </cell>
          <cell r="I521" t="str">
            <v>Ciencia y Tecnología de Materiales Cerámicos - CYTEMAC</v>
          </cell>
          <cell r="J521" t="str">
            <v>Facultad de Ciencias Naturales, Exactas y de la Educación</v>
          </cell>
        </row>
        <row r="522">
          <cell r="A522">
            <v>4286</v>
          </cell>
          <cell r="B522" t="str">
            <v>CONVENIO ESPECIAL DE COOPERACIÓN NO. FP44842-272-2015 CELEBRADO ENTRE FIDUPREVISORA S.A Y LA UNIVERSIDAD DEL CAUCA. JOVEN INVESTIGADOR E INNOVADOR ASIGNADO POR RECONOCIMIENTO COMO GRUPO DE INVESTIGACION A1 "INVESTIGACION Y DESARROLLO EN INGENIERIA DE SOFTWARE-IDIS"</v>
          </cell>
          <cell r="C522" t="str">
            <v>Cesar Alberto Collazos Ordoñez</v>
          </cell>
          <cell r="D522">
            <v>76309486</v>
          </cell>
          <cell r="E522" t="str">
            <v>ccollazo@unicauca.edu.co</v>
          </cell>
          <cell r="F522" t="str">
            <v>En Ejecución</v>
          </cell>
          <cell r="G522">
            <v>42165</v>
          </cell>
          <cell r="H522">
            <v>42652</v>
          </cell>
          <cell r="I522" t="str">
            <v>Investigación y desarrollo en ingeniería de software - IDIS</v>
          </cell>
          <cell r="J522" t="str">
            <v>Facultad de Ingeniería Electrónica y Telecomunicaciones</v>
          </cell>
        </row>
        <row r="523">
          <cell r="A523">
            <v>4288</v>
          </cell>
          <cell r="B523" t="str">
            <v>CONVENIO ESPECIAL DE COOPERACION NO. FP44842-272-2015 CELEBRADO ENTRE  FIDUPREVISORA S.A Y LA UNIVERSIDAD DEL CAUCA. JOVEN INVESTIGADOR E INOVADOR ASIGNADO POR EL RECONOCIMIENTO COMO GRUPO DE INVESTIGACION A1 "INGENIERIA TELEMATICA"</v>
          </cell>
          <cell r="C523" t="str">
            <v>Mario Fernando  Solarte Sarasty</v>
          </cell>
          <cell r="D523">
            <v>76319313</v>
          </cell>
          <cell r="E523" t="str">
            <v>msolarte@unicauca.edu.co</v>
          </cell>
          <cell r="F523" t="str">
            <v>Terminado</v>
          </cell>
          <cell r="G523">
            <v>42165</v>
          </cell>
          <cell r="H523">
            <v>42652</v>
          </cell>
          <cell r="I523" t="str">
            <v>Ingeniería Telemática</v>
          </cell>
          <cell r="J523" t="str">
            <v>Facultad de Ingeniería Electrónica y Telecomunicaciones</v>
          </cell>
        </row>
        <row r="524">
          <cell r="A524">
            <v>4289</v>
          </cell>
          <cell r="B524" t="str">
            <v xml:space="preserve">CUERPO Y CIUDAD EN LA OBRA ARTISTICA DEL MAESTRO ADOLFO LEON TORRES RODRIGUEZ </v>
          </cell>
          <cell r="C524" t="str">
            <v>Maria Cecilia Alvarez Vejarano</v>
          </cell>
          <cell r="D524">
            <v>41773718</v>
          </cell>
          <cell r="E524" t="str">
            <v>decanaturachs@unicauca.edu.co</v>
          </cell>
          <cell r="F524" t="str">
            <v>Terminado</v>
          </cell>
          <cell r="G524">
            <v>42005</v>
          </cell>
          <cell r="H524">
            <v>42736</v>
          </cell>
          <cell r="I524" t="str">
            <v xml:space="preserve">Filosofía y enseñanza de la Filosofía </v>
          </cell>
          <cell r="J524" t="str">
            <v>Facultad de Ciencias Humanas y Sociales</v>
          </cell>
        </row>
        <row r="525">
          <cell r="A525">
            <v>4291</v>
          </cell>
          <cell r="B525" t="str">
            <v>FUNCIONAMIENTO VRI- 2015. FORTALECIMIENTO DEL SISTEMA DE INVESTIGACIONES.</v>
          </cell>
          <cell r="C525" t="str">
            <v>Hugo Aldemar  Cosme Vargas</v>
          </cell>
          <cell r="D525">
            <v>10524320</v>
          </cell>
          <cell r="E525" t="str">
            <v>hacv@unicauca.edu.co</v>
          </cell>
          <cell r="F525" t="str">
            <v>Terminado</v>
          </cell>
          <cell r="G525">
            <v>42011</v>
          </cell>
          <cell r="H525">
            <v>42369</v>
          </cell>
          <cell r="I525" t="str">
            <v>Investigadores Independientes</v>
          </cell>
          <cell r="J525" t="str">
            <v>Otro</v>
          </cell>
        </row>
        <row r="526">
          <cell r="A526">
            <v>4292</v>
          </cell>
          <cell r="B526" t="str">
            <v>APOYO A GRUPOS DE INVESTIGACION UNICAUCA- 2015</v>
          </cell>
          <cell r="C526" t="str">
            <v>Hugo Aldemar  Cosme Vargas</v>
          </cell>
          <cell r="D526">
            <v>10524320</v>
          </cell>
          <cell r="E526" t="str">
            <v>hacv@unicauca.edu.co</v>
          </cell>
          <cell r="F526" t="str">
            <v>Terminado</v>
          </cell>
          <cell r="G526">
            <v>42011</v>
          </cell>
          <cell r="H526">
            <v>42369</v>
          </cell>
          <cell r="I526" t="str">
            <v>Investigadores Independientes</v>
          </cell>
          <cell r="J526" t="str">
            <v>Otro</v>
          </cell>
        </row>
        <row r="527">
          <cell r="A527">
            <v>4294</v>
          </cell>
          <cell r="B527" t="str">
            <v>PROYECTO INTERNACIONAL DE EDUCACION POPULAR FASE I RECONFIGURACION DE LA EDUCACION POPULAR EN EL DEPARTAMENTO DEL CAUCA</v>
          </cell>
          <cell r="C527" t="str">
            <v>Stella Pino Salamanca</v>
          </cell>
          <cell r="D527">
            <v>34552866</v>
          </cell>
          <cell r="E527" t="str">
            <v>stellapino@unicauca.edu.co</v>
          </cell>
          <cell r="F527" t="str">
            <v>Terminado</v>
          </cell>
          <cell r="G527">
            <v>42198</v>
          </cell>
          <cell r="H527">
            <v>42717</v>
          </cell>
          <cell r="I527" t="str">
            <v>Grupo de Educación Popular y Comunitaria</v>
          </cell>
          <cell r="J527" t="str">
            <v>Facultad de Ciencias Naturales, Exactas y de la Educación</v>
          </cell>
        </row>
        <row r="528">
          <cell r="A528">
            <v>4295</v>
          </cell>
          <cell r="B528" t="str">
            <v>EL PUEBLO DE KIZGO SIGUE EN SU LUCHA POR EL FORTALECIMIENTO LINGUISTICO Y CULTURAL. FASE II. CONVENIO  N° 6-81.2/008 VRI DE 2015</v>
          </cell>
          <cell r="C528" t="str">
            <v>Lilia Triviño Garzon</v>
          </cell>
          <cell r="D528">
            <v>34527682</v>
          </cell>
          <cell r="E528" t="str">
            <v>ltrivino@unicauca.edu.co</v>
          </cell>
          <cell r="F528" t="str">
            <v>Terminado</v>
          </cell>
          <cell r="G528">
            <v>42121</v>
          </cell>
          <cell r="H528">
            <v>42487</v>
          </cell>
          <cell r="I528" t="str">
            <v>Estudios Linguísticos Pedagógicos y Socio Culturales del Suroccidente Colombiano</v>
          </cell>
          <cell r="J528" t="str">
            <v>Facultad de Ciencias Humanas y Sociales</v>
          </cell>
        </row>
        <row r="529">
          <cell r="A529">
            <v>4296</v>
          </cell>
          <cell r="B529" t="str">
            <v>REDES DE COMUNICACION COMPLETAMENTE OPTICAS: PROCESAMIENTO DE SEÑALES EN EL DOMINIO OPTICO PARTE 2 (POS-AND)</v>
          </cell>
          <cell r="C529" t="str">
            <v>Jose Giovanny Lopez Perafan</v>
          </cell>
          <cell r="D529">
            <v>76305514</v>
          </cell>
          <cell r="E529" t="str">
            <v>glopez@unicauca.edu.co</v>
          </cell>
          <cell r="F529" t="str">
            <v>Terminado</v>
          </cell>
          <cell r="G529">
            <v>42025</v>
          </cell>
          <cell r="H529">
            <v>42390</v>
          </cell>
          <cell r="I529" t="str">
            <v>Grupo I+D Nuevas Tecnologías en Telecomunicaciones - GNTT</v>
          </cell>
          <cell r="J529" t="str">
            <v>Facultad de Ingeniería Electrónica y Telecomunicaciones</v>
          </cell>
        </row>
        <row r="530">
          <cell r="A530">
            <v>4298</v>
          </cell>
          <cell r="B530" t="str">
            <v>ADAPTACIÓN DE UN MODELO DE ESPACIO VECTORIAL DE RECUPERACIÓN DE INFORMACIÓN A TEXTOS ESCRITOS EN NASA YUWE</v>
          </cell>
          <cell r="C530" t="str">
            <v>Juan Carlos Corrales Muñoz</v>
          </cell>
          <cell r="D530">
            <v>76320096</v>
          </cell>
          <cell r="E530" t="str">
            <v>jcorral@unicauca.edu.co</v>
          </cell>
          <cell r="F530" t="str">
            <v>Terminado</v>
          </cell>
          <cell r="G530">
            <v>42031</v>
          </cell>
          <cell r="H530">
            <v>42335</v>
          </cell>
          <cell r="I530" t="str">
            <v>Ingeniería Telemática</v>
          </cell>
          <cell r="J530" t="str">
            <v>Facultad de Ingeniería Electrónica y Telecomunicaciones</v>
          </cell>
        </row>
        <row r="531">
          <cell r="A531">
            <v>4299</v>
          </cell>
          <cell r="B531" t="str">
            <v>EVALUACION DE UN REACTOR DE CONTADORES BIOLOGICOS ROTATIVOS CON DISCOS DE MATERIAL NO CONVENCIONAL PARA EL TRATAMIENTO DE AGUAS RESIDUALES A ESCALA DE LABORATORIO.</v>
          </cell>
          <cell r="C531" t="str">
            <v>Patricia Eugenia Velez Varela</v>
          </cell>
          <cell r="D531">
            <v>29993756</v>
          </cell>
          <cell r="E531" t="str">
            <v>pvelez@unicauca.edu.co</v>
          </cell>
          <cell r="F531" t="str">
            <v>Terminado</v>
          </cell>
          <cell r="G531">
            <v>42031</v>
          </cell>
          <cell r="H531">
            <v>42212</v>
          </cell>
          <cell r="I531" t="str">
            <v>Biología Molecular y Ambiental del Cáncer - BIMAC</v>
          </cell>
          <cell r="J531" t="str">
            <v>Facultad de Ciencias Naturales, Exactas y de la Educación</v>
          </cell>
        </row>
        <row r="532">
          <cell r="A532">
            <v>4299</v>
          </cell>
          <cell r="B532" t="str">
            <v>EVALUACION DE UN REACTOR DE CONTADORES BIOLOGICOS ROTATIVOS CON DISCOS DE MATERIAL NO CONVENCIONAL PARA EL TRATAMIENTO DE AGUAS RESIDUALES A ESCALA DE LABORATORIO.</v>
          </cell>
          <cell r="C532" t="str">
            <v xml:space="preserve">Napoleon  Zambrano Alfonso </v>
          </cell>
          <cell r="D532">
            <v>16342484</v>
          </cell>
          <cell r="E532" t="str">
            <v>nzambra@unicauca.edu.co</v>
          </cell>
          <cell r="F532" t="str">
            <v>Terminado</v>
          </cell>
          <cell r="G532">
            <v>42031</v>
          </cell>
          <cell r="H532">
            <v>42212</v>
          </cell>
          <cell r="I532" t="str">
            <v>Biología Molecular y Ambiental del Cáncer - BIMAC</v>
          </cell>
          <cell r="J532" t="str">
            <v>Facultad de Ciencias Naturales, Exactas y de la Educación</v>
          </cell>
        </row>
        <row r="533">
          <cell r="A533">
            <v>4300</v>
          </cell>
          <cell r="B533" t="str">
            <v>RESPUESTA HEMODINAMICA CARDIACA DE RATTUS NORVEGIUS, A TRES FRACCIONES CROMATOGRAFICAS DEL VENENO DE CENTRUROIDES MARGARITATUS (GERVAIS, 1819) (SCORPIONES: BUTHIDAE)</v>
          </cell>
          <cell r="C533" t="str">
            <v>Jose Toribio Beltran Vidal</v>
          </cell>
          <cell r="D533">
            <v>10533149</v>
          </cell>
          <cell r="E533" t="str">
            <v>jbeltran@unicauca.edu.co</v>
          </cell>
          <cell r="F533" t="str">
            <v>Terminado</v>
          </cell>
          <cell r="G533">
            <v>42019</v>
          </cell>
          <cell r="H533">
            <v>42384</v>
          </cell>
          <cell r="I533" t="str">
            <v>INVESTIGACIONES HERPETOLOGICAS Y TOXINOLOGICAS</v>
          </cell>
          <cell r="J533" t="str">
            <v>Facultad de Ciencias Naturales, Exactas y de la Educación</v>
          </cell>
        </row>
        <row r="534">
          <cell r="A534">
            <v>4301</v>
          </cell>
          <cell r="B534" t="str">
            <v xml:space="preserve">Qhapaq Ñan: UNA ETNOGRAFIA ARQUEOLOGICA </v>
          </cell>
          <cell r="C534" t="str">
            <v>Cristobal Gnecco Valencia</v>
          </cell>
          <cell r="D534">
            <v>10536894</v>
          </cell>
          <cell r="E534" t="str">
            <v>cgnecco@unicauca.edu.co</v>
          </cell>
          <cell r="F534" t="str">
            <v>Terminado</v>
          </cell>
          <cell r="G534">
            <v>42005</v>
          </cell>
          <cell r="H534">
            <v>42370</v>
          </cell>
          <cell r="I534" t="str">
            <v>Antropología Jurídica, Historia Y Etnología</v>
          </cell>
          <cell r="J534" t="str">
            <v>Facultad de Ciencias Humanas y Sociales</v>
          </cell>
        </row>
        <row r="535">
          <cell r="A535">
            <v>4304</v>
          </cell>
          <cell r="B535" t="str">
            <v>ANALISIS,COMPARACION Y APLICACIÓN DE MODELACION DE CRECIENTES EN 1D, CON FLUJO PERMANENTE Y NO PERMANENTE</v>
          </cell>
          <cell r="C535" t="str">
            <v>Maria Elvira Guevara Alvarez</v>
          </cell>
          <cell r="D535">
            <v>34540306</v>
          </cell>
          <cell r="E535" t="str">
            <v>mguevara@unicauca.edu.co</v>
          </cell>
          <cell r="F535" t="str">
            <v>En Ejecución</v>
          </cell>
          <cell r="G535">
            <v>42036</v>
          </cell>
          <cell r="H535">
            <v>42216</v>
          </cell>
          <cell r="I535" t="str">
            <v>Hidraulica e Hidrología</v>
          </cell>
          <cell r="J535" t="str">
            <v>Facultad de Ingeniería Civil</v>
          </cell>
        </row>
        <row r="536">
          <cell r="A536">
            <v>4304</v>
          </cell>
          <cell r="B536" t="str">
            <v>ANALISIS,COMPARACION Y APLICACIÓN DE MODELACION DE CRECIENTES EN 1D, CON FLUJO PERMANENTE Y NO PERMANENTE</v>
          </cell>
          <cell r="C536" t="str">
            <v>Martha Isabel Bolivar Lobato</v>
          </cell>
          <cell r="D536">
            <v>45766496</v>
          </cell>
          <cell r="E536" t="str">
            <v>mbolivar@unicauca.edu.co</v>
          </cell>
          <cell r="F536" t="str">
            <v>En Ejecución</v>
          </cell>
          <cell r="G536">
            <v>42036</v>
          </cell>
          <cell r="H536">
            <v>42216</v>
          </cell>
          <cell r="I536" t="str">
            <v>Hidraulica e Hidrología</v>
          </cell>
          <cell r="J536" t="str">
            <v>Facultad de Ingeniería Civil</v>
          </cell>
        </row>
        <row r="537">
          <cell r="A537">
            <v>4305</v>
          </cell>
          <cell r="B537" t="str">
            <v>GRUPO DE AUTOMORFISMO DE CURVAS DE FERMAT PROYECTIVAS.</v>
          </cell>
          <cell r="C537" t="str">
            <v>Martha Judith  Romero Rojas</v>
          </cell>
          <cell r="D537">
            <v>25280027</v>
          </cell>
          <cell r="E537" t="str">
            <v>mjromero@unicauca.edu.co</v>
          </cell>
          <cell r="F537" t="str">
            <v>En Ejecución</v>
          </cell>
          <cell r="G537">
            <v>41725</v>
          </cell>
          <cell r="H537">
            <v>42456</v>
          </cell>
          <cell r="I537" t="str">
            <v>Álgebra y Geometría Compleja</v>
          </cell>
          <cell r="J537" t="str">
            <v>Facultad de Ciencias Naturales, Exactas y de la Educación</v>
          </cell>
        </row>
        <row r="538">
          <cell r="A538">
            <v>4308</v>
          </cell>
          <cell r="B538" t="str">
            <v>LA FIESTA RELIGIOSA Y LOS IMAGINARIOS POLITICOS EN INZA CAUCA ENTRE 1952 Y 2013. MODERNIZAR LA DEVOCION O TERRITORIALIZAR EL DESARROLLO.</v>
          </cell>
          <cell r="C538" t="str">
            <v>Adolfo Albán Achinte</v>
          </cell>
          <cell r="D538">
            <v>6196545</v>
          </cell>
          <cell r="E538" t="str">
            <v>Pinturas582002@yahoo.com</v>
          </cell>
          <cell r="F538" t="str">
            <v>Terminado</v>
          </cell>
          <cell r="G538">
            <v>41599</v>
          </cell>
          <cell r="H538">
            <v>42145</v>
          </cell>
          <cell r="I538" t="str">
            <v>PENSAMIENTO ECONOMICO SOCIEDAD Y CULTURA</v>
          </cell>
          <cell r="J538" t="str">
            <v>Facultad de Ciencias Contables Económicas y Administrativas</v>
          </cell>
        </row>
        <row r="539">
          <cell r="A539">
            <v>4309</v>
          </cell>
          <cell r="B539" t="str">
            <v>IDENTIFICACIÓN Y EVALUACIÓN DE POLIFENOLES Y SUSTANCIAS CON POSIBLES BENEFICIOS _x000D_
PARA LA SALUD HUMANA EN GRANOS DE CAFÉ CULTIVADO EN EL DEPARTAMENTO DEL CAUCA</v>
          </cell>
          <cell r="C539" t="str">
            <v>Wayner Rivera  Marquez</v>
          </cell>
          <cell r="D539">
            <v>16611388</v>
          </cell>
          <cell r="E539" t="str">
            <v>wrivera@unicauca.edu.co</v>
          </cell>
          <cell r="F539" t="str">
            <v>Terminado</v>
          </cell>
          <cell r="G539">
            <v>42053</v>
          </cell>
          <cell r="H539">
            <v>42599</v>
          </cell>
          <cell r="I539" t="str">
            <v>Materiales y Nanotecnología</v>
          </cell>
          <cell r="J539" t="str">
            <v>Facultad de Ciencias Naturales, Exactas y de la Educación</v>
          </cell>
        </row>
        <row r="540">
          <cell r="A540">
            <v>4310</v>
          </cell>
          <cell r="B540" t="str">
            <v>SEMILLERO DE INVESTIGACION START TIC CONVOCATORIA 07-2014 INNOVACION CAUCA</v>
          </cell>
          <cell r="C540" t="str">
            <v>Eva Juliana Maya Ortiz</v>
          </cell>
          <cell r="D540">
            <v>34317773</v>
          </cell>
          <cell r="E540" t="str">
            <v>nnotiene@hotmail.com</v>
          </cell>
          <cell r="F540" t="str">
            <v>Terminado</v>
          </cell>
          <cell r="G540">
            <v>42128</v>
          </cell>
          <cell r="H540">
            <v>42524</v>
          </cell>
          <cell r="I540" t="str">
            <v>Ingeniería Telemática</v>
          </cell>
          <cell r="J540" t="str">
            <v>Facultad de Ingeniería Electrónica y Telecomunicaciones</v>
          </cell>
        </row>
        <row r="541">
          <cell r="A541">
            <v>4311</v>
          </cell>
          <cell r="B541" t="str">
            <v>SEMILLERO DE INVESTIGACION EN GESTION DE INNOVACION Y EL CONOCIMIENTO. CONOCIMIENTO 07-2014 INNOVACION CAUCA.</v>
          </cell>
          <cell r="C541" t="str">
            <v>Adolfo León Plazas Tenorio</v>
          </cell>
          <cell r="D541">
            <v>16260836</v>
          </cell>
          <cell r="E541" t="str">
            <v>aplazas@unicauca.edu.co</v>
          </cell>
          <cell r="F541" t="str">
            <v>Terminado</v>
          </cell>
          <cell r="G541">
            <v>42128</v>
          </cell>
          <cell r="H541">
            <v>42648</v>
          </cell>
          <cell r="I541" t="str">
            <v>Modelos Regionales De Competitividad</v>
          </cell>
          <cell r="J541" t="str">
            <v>Interinstitucional</v>
          </cell>
        </row>
        <row r="542">
          <cell r="A542">
            <v>4312</v>
          </cell>
          <cell r="B542" t="str">
            <v>"ESTUDIO DE PREGELATINIZACION DE HARINA DE YUCA POR SECADO DE RODILLOS PARA ELABORACION DE BANDEJAS MEDIANTE MOLDEO POR COMPRESION" CONVOCATORIA 06 DE 2014 INNOVACION CAUCA- JOVENES INVESTIGADORES.</v>
          </cell>
          <cell r="C542" t="str">
            <v>Hector Samuel Villada Castillo</v>
          </cell>
          <cell r="D542">
            <v>7551810</v>
          </cell>
          <cell r="E542" t="str">
            <v>villada@unicauca.edu.co</v>
          </cell>
          <cell r="F542" t="str">
            <v>Terminado</v>
          </cell>
          <cell r="G542">
            <v>42156</v>
          </cell>
          <cell r="H542">
            <v>42552</v>
          </cell>
          <cell r="I542" t="str">
            <v>Ciencia y Tecnología de Biomoléculas de Interes Agroindustrial -CYTBIA</v>
          </cell>
          <cell r="J542" t="str">
            <v>Facultad de Ciencias Agrarias</v>
          </cell>
        </row>
        <row r="543">
          <cell r="A543">
            <v>4313</v>
          </cell>
          <cell r="B543" t="str">
            <v>CONTRIBUCION A LA CONFIABILIDAD DE LA ELASTOGRAFIA POR ULTRASONIDO FASE II</v>
          </cell>
          <cell r="C543" t="str">
            <v>Carlos Alberto Gaviria López</v>
          </cell>
          <cell r="D543">
            <v>76310264</v>
          </cell>
          <cell r="E543" t="str">
            <v>cgaviria@unicauca.edu.co</v>
          </cell>
          <cell r="F543" t="str">
            <v>Terminado</v>
          </cell>
          <cell r="G543">
            <v>42064</v>
          </cell>
          <cell r="H543">
            <v>42430</v>
          </cell>
          <cell r="I543" t="str">
            <v>Automática Industrial</v>
          </cell>
          <cell r="J543" t="str">
            <v>Facultad de Ingeniería Electrónica y Telecomunicaciones</v>
          </cell>
        </row>
        <row r="544">
          <cell r="A544">
            <v>4314</v>
          </cell>
          <cell r="B544" t="str">
            <v>IMPACTO DEL FOMENTO DEL DESPLAZAMIENTO EN EL MERCADO LABORAL DE LA CIUDAD DE POPAYAN.</v>
          </cell>
          <cell r="C544" t="str">
            <v>Andres Mauricio Gomez Sanchez</v>
          </cell>
          <cell r="D544">
            <v>94449643</v>
          </cell>
          <cell r="E544" t="str">
            <v>amgomez@unicauca.edu.co</v>
          </cell>
          <cell r="F544" t="str">
            <v>Terminado</v>
          </cell>
          <cell r="G544">
            <v>42102</v>
          </cell>
          <cell r="H544">
            <v>42468</v>
          </cell>
          <cell r="I544" t="str">
            <v>Entropía</v>
          </cell>
          <cell r="J544" t="str">
            <v>Facultad de Ciencias Contables Económicas y Administrativas</v>
          </cell>
        </row>
        <row r="545">
          <cell r="A545">
            <v>4315</v>
          </cell>
          <cell r="B545" t="str">
            <v>CONTRATO INTERADMINISTRATIVO NO. 197 DE 2015, ENTRE LA UNIDAD DE PLANIFICACION DE TIERRAS RURALES, ADECUACION DE TIERRAS Y USOS AGROPECUARIOS UPRA Y LA UNIVERSIDAD DEL CAUCA. PROPUESTA METODOLOGICA DE LA EVALUACION DE TIERRAS PARA ZONIFICACION CON FINES AGROPECUARIOS ESCALA 1:100.000 EN 29 MUNICIPIOS DEL DEPARTAMENTO DEL CAUCA.</v>
          </cell>
          <cell r="C545" t="str">
            <v>Edier Humberto Perez</v>
          </cell>
          <cell r="D545">
            <v>16687546</v>
          </cell>
          <cell r="E545" t="str">
            <v>ehperez@unicauca.edu.co</v>
          </cell>
          <cell r="F545" t="str">
            <v>Terminado</v>
          </cell>
          <cell r="G545">
            <v>42110</v>
          </cell>
          <cell r="H545">
            <v>42354</v>
          </cell>
          <cell r="I545" t="str">
            <v>Agroquímica</v>
          </cell>
          <cell r="J545" t="str">
            <v>Facultad de Ciencias Naturales, Exactas y de la Educación</v>
          </cell>
        </row>
        <row r="546">
          <cell r="A546">
            <v>4315</v>
          </cell>
          <cell r="B546" t="str">
            <v>CONTRATO INTERADMINISTRATIVO NO. 197 DE 2015, ENTRE LA UNIDAD DE PLANIFICACION DE TIERRAS RURALES, ADECUACION DE TIERRAS Y USOS AGROPECUARIOS UPRA Y LA UNIVERSIDAD DEL CAUCA. PROPUESTA METODOLOGICA DE LA EVALUACION DE TIERRAS PARA ZONIFICACION CON FINES AGROPECUARIOS ESCALA 1:100.000 EN 29 MUNICIPIOS DEL DEPARTAMENTO DEL CAUCA.</v>
          </cell>
          <cell r="C546" t="str">
            <v>Isabel del Socorro Bravo Realpe</v>
          </cell>
          <cell r="D546">
            <v>41640024</v>
          </cell>
          <cell r="E546" t="str">
            <v>ibravo@unicauca.edu.co</v>
          </cell>
          <cell r="F546" t="str">
            <v>Terminado</v>
          </cell>
          <cell r="G546">
            <v>42110</v>
          </cell>
          <cell r="H546">
            <v>42354</v>
          </cell>
          <cell r="I546" t="str">
            <v>Agroquímica</v>
          </cell>
          <cell r="J546" t="str">
            <v>Facultad de Ciencias Naturales, Exactas y de la Educación</v>
          </cell>
        </row>
        <row r="547">
          <cell r="A547">
            <v>4316</v>
          </cell>
          <cell r="B547" t="str">
            <v>DISEÑO DE UN PROTOCOLO DE EVALUACION DEL LENGUAJE LECTOESCRITO DESDE LA PERSPECTIVA NEUROPSICOLINGUISTICA DIRIGIDO A NIÑOS CON EDADES ENTRE 6 Y 10 AÑOS.</v>
          </cell>
          <cell r="C547" t="str">
            <v>Andrea GUEVARA AGREDO</v>
          </cell>
          <cell r="D547">
            <v>34557684</v>
          </cell>
          <cell r="E547" t="str">
            <v>anguevara@unicauca.edu.co</v>
          </cell>
          <cell r="F547" t="str">
            <v>Terminado</v>
          </cell>
          <cell r="G547">
            <v>42115</v>
          </cell>
          <cell r="H547">
            <v>43090</v>
          </cell>
          <cell r="I547" t="str">
            <v>Comunicación Humana y sus Desórdenes</v>
          </cell>
          <cell r="J547" t="str">
            <v>Facultad de Ciencias de la Salud</v>
          </cell>
        </row>
        <row r="548">
          <cell r="A548">
            <v>4317</v>
          </cell>
          <cell r="B548" t="str">
            <v>ESTANDARIZACION DEL INSTRUMENTO INTERNACIONAL "EVALUACION DEL PREMATURO PARA INICIAR LA ALIMENTACIO ORAL" EN INSTITUCIONES DE TERCER NIVEL DE LA CIUDAD DE POPAYAN. 2015-2016</v>
          </cell>
          <cell r="C548" t="str">
            <v xml:space="preserve">Maria Consuelo  Chaves Peñaranda </v>
          </cell>
          <cell r="D548">
            <v>34533840</v>
          </cell>
          <cell r="E548" t="str">
            <v>mchaves@unicauca.edu.co</v>
          </cell>
          <cell r="F548" t="str">
            <v>En Ejecución</v>
          </cell>
          <cell r="G548">
            <v>42115</v>
          </cell>
          <cell r="H548">
            <v>43241</v>
          </cell>
          <cell r="I548" t="str">
            <v>Comunicación Humana y sus Desórdenes</v>
          </cell>
          <cell r="J548" t="str">
            <v>Facultad de Ciencias de la Salud</v>
          </cell>
        </row>
        <row r="549">
          <cell r="A549">
            <v>4318</v>
          </cell>
          <cell r="B549" t="str">
            <v>DISEÑO Y VALIDACION DE UNA ESCALA DE CALIFICACION PARA LA DETECCION DE HIPOACUSIA PROFESIONAL EN TRABAJADORES EXPUESTOS A RUIDO, POPAYAN 2015-2016.</v>
          </cell>
          <cell r="C549" t="str">
            <v>Aura Teresa  Palacios Perez</v>
          </cell>
          <cell r="D549">
            <v>30735241</v>
          </cell>
          <cell r="E549" t="str">
            <v>aurateresa67@hotmail.com</v>
          </cell>
          <cell r="F549" t="str">
            <v>Terminado</v>
          </cell>
          <cell r="G549">
            <v>42115</v>
          </cell>
          <cell r="H549">
            <v>42846</v>
          </cell>
          <cell r="I549" t="str">
            <v>Comunicación Humana y sus Desórdenes</v>
          </cell>
          <cell r="J549" t="str">
            <v>Facultad de Ciencias de la Salud</v>
          </cell>
        </row>
        <row r="550">
          <cell r="A550">
            <v>4319</v>
          </cell>
          <cell r="B550" t="str">
            <v>ESTANDARIZACION DE UNA PRUEBA DE TAMIZAJE AUDITIVO EN POBLACION INFANTIL MENOR DE 10 AÑOS, POPAYAN 2015.</v>
          </cell>
          <cell r="C550" t="str">
            <v xml:space="preserve">Maria Consuelo  Chaves Peñaranda </v>
          </cell>
          <cell r="D550">
            <v>34533840</v>
          </cell>
          <cell r="E550" t="str">
            <v>mchaves@unicauca.edu.co</v>
          </cell>
          <cell r="F550" t="str">
            <v>Terminado</v>
          </cell>
          <cell r="G550">
            <v>42115</v>
          </cell>
          <cell r="H550">
            <v>43099</v>
          </cell>
          <cell r="I550" t="str">
            <v>Comunicación Humana y sus Desórdenes</v>
          </cell>
          <cell r="J550" t="str">
            <v>Facultad de Ciencias de la Salud</v>
          </cell>
        </row>
        <row r="551">
          <cell r="A551">
            <v>4320</v>
          </cell>
          <cell r="B551" t="str">
            <v>PROGRAMA DE SEGUIMIENTO PARA ESTUDIANTES CON BAJO RENDIMEINTO EN LA FACULTAD DE CIENCIAS DE LA SALUD DE LA UNIVERSIDAD DEL CAUCA.</v>
          </cell>
          <cell r="C551" t="str">
            <v>Angela Eugenia Zuñiga Pino</v>
          </cell>
          <cell r="D551">
            <v>25274094</v>
          </cell>
          <cell r="E551" t="str">
            <v>aezuniga@unicauca.edu.co</v>
          </cell>
          <cell r="F551" t="str">
            <v>En Ejecución</v>
          </cell>
          <cell r="G551">
            <v>42115</v>
          </cell>
          <cell r="H551">
            <v>43311</v>
          </cell>
          <cell r="I551" t="str">
            <v>Comunicación Humana y sus Desórdenes</v>
          </cell>
          <cell r="J551" t="str">
            <v>Facultad de Ciencias de la Salud</v>
          </cell>
        </row>
        <row r="552">
          <cell r="A552">
            <v>4321</v>
          </cell>
          <cell r="B552" t="str">
            <v>CUANTIFICACION DE GALANTAMINA (GAL) EN HOJAS Y BULBOS DE CALIPHURURIA SUBEDENTATA (AMAEYLLIDACEAE) FERTILIZADA CON MACRO Y MICRONUTRIENTES MEDIANTE LA TECNICA DE CROMATOGRAFIA LIQUIDA DE ALTA RESOLUCION (CLAR) Y EVALUACION DE LA ACTIVIDAD ANTIOXIDANTE, CITOTOXINA Y ANTIFUNGICA.</v>
          </cell>
          <cell r="C552" t="str">
            <v>Juan Carlos Argoti Burbano</v>
          </cell>
          <cell r="D552">
            <v>98378676</v>
          </cell>
          <cell r="E552" t="str">
            <v>juanarg@unicauca.edu.co</v>
          </cell>
          <cell r="F552" t="str">
            <v>Terminado</v>
          </cell>
          <cell r="G552">
            <v>42115</v>
          </cell>
          <cell r="H552">
            <v>42481</v>
          </cell>
          <cell r="I552" t="str">
            <v>Química de Compuestos Bioactivos</v>
          </cell>
          <cell r="J552" t="str">
            <v>Facultad de Ciencias Naturales, Exactas y de la Educación</v>
          </cell>
        </row>
        <row r="553">
          <cell r="A553">
            <v>4322</v>
          </cell>
          <cell r="B553" t="str">
            <v>CONTRATO DE RECUPERACIÓN CONTINGENTE NO. FP44842-376-2015 CELEBRADO ENTRE FIDUCIARIA LA PREVISORA S.A. - FIDUPREVISORA S.A. Y  LA UNIVERSIDAD DEL CAUCA - "USO DE UN PROTOTIPO DE BOLSA BIODEGRADABLE A BASE DE ALMIDÓN PARA ALMACIGOS DE CAFÉS ESPECIALES''</v>
          </cell>
          <cell r="C553" t="str">
            <v>Hector Samuel Villada Castillo</v>
          </cell>
          <cell r="D553">
            <v>7551810</v>
          </cell>
          <cell r="E553" t="str">
            <v>villada@unicauca.edu.co</v>
          </cell>
          <cell r="F553" t="str">
            <v>Terminado</v>
          </cell>
          <cell r="G553">
            <v>42179</v>
          </cell>
          <cell r="H553">
            <v>42460</v>
          </cell>
          <cell r="I553" t="str">
            <v>Ciencia y Tecnología de Biomoléculas de Interes Agroindustrial -CYTBIA</v>
          </cell>
          <cell r="J553" t="str">
            <v>Facultad de Ciencias Agrarias</v>
          </cell>
        </row>
        <row r="554">
          <cell r="A554">
            <v>4323</v>
          </cell>
          <cell r="B554" t="str">
            <v>''CONTRATO DE RECUPERACIÓN CONTINGENTE NO. FP44842-377-2015 CELEBRADO ENTRE FIDUCIARIA LA PREVISORA S.A. - FIDUPREVISORA S.A. Y LA UNIVERSIDAD DEL CAUCA. ANÁLISIS DEL POTENCIAL TECNOLOGICO Y DE MERCADO DE UN PLATO DESECHABLE BIODEGRADABLE OBTENIDO A PARTIR DE HARINA DE YUCA''</v>
          </cell>
          <cell r="C554" t="str">
            <v>Hector Samuel Villada Castillo</v>
          </cell>
          <cell r="D554">
            <v>7551810</v>
          </cell>
          <cell r="E554" t="str">
            <v>villada@unicauca.edu.co</v>
          </cell>
          <cell r="F554" t="str">
            <v>Terminado</v>
          </cell>
          <cell r="G554">
            <v>42179</v>
          </cell>
          <cell r="H554">
            <v>42490</v>
          </cell>
          <cell r="I554" t="str">
            <v>Ciencia y Tecnología de Biomoléculas de Interes Agroindustrial -CYTBIA</v>
          </cell>
          <cell r="J554" t="str">
            <v>Facultad de Ciencias Agrarias</v>
          </cell>
        </row>
        <row r="555">
          <cell r="A555">
            <v>4324</v>
          </cell>
          <cell r="B555" t="str">
            <v>EVALUACION DEL POTENCIAL COMERCIAL DE UN PROTOTIPO DE GUANTES BIODEGRADABLES A PARTIR DE ALMIDON TERMOPLASTICO DE YUCA PARA EL CONSUMO DE ALIMENTOS". CONTRATO DE RECUPERACION CONTINGENTE NO. FP44842-360-2015 CELEBRADO ENTRE FIDUCIARIA LA PREVISORA S.A. - FIDUPREVISORA S.A. Y LA UNIVERSIDAD DEL CAUCA</v>
          </cell>
          <cell r="C555" t="str">
            <v>Hector Samuel Villada Castillo</v>
          </cell>
          <cell r="D555">
            <v>7551810</v>
          </cell>
          <cell r="E555" t="str">
            <v>villada@unicauca.edu.co</v>
          </cell>
          <cell r="F555" t="str">
            <v>En Ejecución</v>
          </cell>
          <cell r="G555">
            <v>42177</v>
          </cell>
          <cell r="H555">
            <v>42460</v>
          </cell>
          <cell r="I555" t="str">
            <v>Ciencia y Tecnología de Biomoléculas de Interes Agroindustrial -CYTBIA</v>
          </cell>
          <cell r="J555" t="str">
            <v>Facultad de Ciencias Agrarias</v>
          </cell>
        </row>
        <row r="556">
          <cell r="A556">
            <v>4325</v>
          </cell>
          <cell r="B556" t="str">
            <v>PREVALENCIA DE HIPOACUSIA Y FACTORES CONTAMINANTES POR LA EXPOSICION A SOLVENTES RELACIONADOS, EN TRABAJADORES DE TALLERES AUTOMOTRIZ. POPAYAN 2015</v>
          </cell>
          <cell r="C556" t="str">
            <v>Aura Teresa  Palacios Perez</v>
          </cell>
          <cell r="D556">
            <v>30735241</v>
          </cell>
          <cell r="E556" t="str">
            <v>aurateresa67@hotmail.com</v>
          </cell>
          <cell r="F556" t="str">
            <v>Terminado</v>
          </cell>
          <cell r="G556">
            <v>42129</v>
          </cell>
          <cell r="H556">
            <v>42495</v>
          </cell>
          <cell r="I556" t="str">
            <v>Comunicación Humana y sus Desórdenes</v>
          </cell>
          <cell r="J556" t="str">
            <v>Facultad de Ciencias de la Salud</v>
          </cell>
        </row>
        <row r="557">
          <cell r="A557">
            <v>4328</v>
          </cell>
          <cell r="B557" t="str">
            <v>ACCIONES AFIRMATIVAS PARA INDIGENAS AFRODESCENDIENTES EN LAS UNIVERSIDADES DEL SUROCCIDENTE COLOMBIANO.</v>
          </cell>
          <cell r="C557" t="str">
            <v>Jose Antonio Caicedo Ortiz</v>
          </cell>
          <cell r="D557">
            <v>94417765</v>
          </cell>
          <cell r="E557" t="str">
            <v>nnotiene@hotmail.com</v>
          </cell>
          <cell r="F557" t="str">
            <v>En Ejecución</v>
          </cell>
          <cell r="G557">
            <v>42231</v>
          </cell>
          <cell r="H557">
            <v>42781</v>
          </cell>
          <cell r="I557" t="str">
            <v>CENTRO DE MEMORIAS ETNICAS</v>
          </cell>
          <cell r="J557" t="str">
            <v>Facultad de Ciencias Humanas y Sociales</v>
          </cell>
        </row>
        <row r="558">
          <cell r="A558">
            <v>4329</v>
          </cell>
          <cell r="B558" t="str">
            <v>TRAYECTORIA DE IDENTIDAD EN JOVENES QUE PRACTICAN ACTIVIDADES ASOCIADAS AL RIESGO Y LA AVENTURA EN LA CIUDAD DE POPAYAN._x000D_
DOWNHILL Y CICLOMOTAÑISMO.</v>
          </cell>
          <cell r="C558" t="str">
            <v>Deibar René Hurtado Herrera</v>
          </cell>
          <cell r="D558">
            <v>76311561</v>
          </cell>
          <cell r="E558" t="str">
            <v>deibarh@unicauca.edu.co</v>
          </cell>
          <cell r="F558" t="str">
            <v>En Ejecución</v>
          </cell>
          <cell r="G558">
            <v>42156</v>
          </cell>
          <cell r="H558">
            <v>42742</v>
          </cell>
          <cell r="I558" t="str">
            <v>Urdimbre</v>
          </cell>
          <cell r="J558" t="str">
            <v>Facultad de Ciencias Naturales, Exactas y de la Educación</v>
          </cell>
        </row>
        <row r="559">
          <cell r="A559">
            <v>4330</v>
          </cell>
          <cell r="B559" t="str">
            <v>DISEÑO, IMPLEMENTACION Y MODELAMIENTO MATEMATICO DE UN PROTOTIPO PARA RECOLECCION DE ENERGIA BASADO EN CERAMICAS PIEZOELECTRICAS LIBRES DE PLOMO. CONVENIO 201602 DE COOPERACIÓN PARA EL DESARROLLO DE TRABAJOS DE INVESTIGACIÓN SUSCRITO ENTRE LA FUNDACIÓN PARA LA PROMOCION DE LA INVESTIGACIÓN Y LA TECNOLOGÍA Y LA UNIVERSIDAD DEL CAUCA.</v>
          </cell>
          <cell r="C559" t="str">
            <v>Aida Patricia Gonzalez Nieva</v>
          </cell>
          <cell r="D559">
            <v>38876682</v>
          </cell>
          <cell r="E559" t="str">
            <v>apagon@unicauca.edu.co</v>
          </cell>
          <cell r="F559" t="str">
            <v>En Ejecución</v>
          </cell>
          <cell r="G559">
            <v>42685</v>
          </cell>
          <cell r="H559">
            <v>43780</v>
          </cell>
          <cell r="I559" t="str">
            <v>Ciencia y Tecnología de Materiales Cerámicos - CYTEMAC</v>
          </cell>
          <cell r="J559" t="str">
            <v>Facultad de Ciencias Naturales, Exactas y de la Educación</v>
          </cell>
        </row>
        <row r="560">
          <cell r="A560">
            <v>4333</v>
          </cell>
          <cell r="B560" t="str">
            <v>EVALUACION DE LA FRECUENCIA DE MICRONUCLEOS EN CELULAS DEL EPITELIO CERVICAL ASOCIADA A FACTORES DE RIESGO DE CANCER DE CUELLO UTERINO EN MUJERES DEL DEPARTAMENTO DEL CAUCA.</v>
          </cell>
          <cell r="C560" t="str">
            <v>Nohelia Cajas Salazar</v>
          </cell>
          <cell r="D560">
            <v>25280730</v>
          </cell>
          <cell r="E560" t="str">
            <v>nsalazar@unicauca.edu.co</v>
          </cell>
          <cell r="F560" t="str">
            <v>Terminado</v>
          </cell>
          <cell r="G560">
            <v>42151</v>
          </cell>
          <cell r="H560">
            <v>42517</v>
          </cell>
          <cell r="I560" t="str">
            <v>Toxicología Genética y Citogenética</v>
          </cell>
          <cell r="J560" t="str">
            <v>Facultad de Ciencias Naturales, Exactas y de la Educación</v>
          </cell>
        </row>
        <row r="561">
          <cell r="A561">
            <v>4334</v>
          </cell>
          <cell r="B561" t="str">
            <v>HAPHOP- FISIO: UN JUEGO SERIO INTERACTIVO BASADO EN MOVIMIENTO (EXERGAME) PARA EL SOPORTE A TERAPIAS COGNITIVAS Y DE MOVIMIENTO EN NIÑOS</v>
          </cell>
          <cell r="C561" t="str">
            <v>Diego Mauricio Lopez Gutierrez</v>
          </cell>
          <cell r="D561">
            <v>76325018</v>
          </cell>
          <cell r="E561" t="str">
            <v>dmlopez@unicauca.edu.co</v>
          </cell>
          <cell r="F561" t="str">
            <v>Terminado</v>
          </cell>
          <cell r="G561">
            <v>42144</v>
          </cell>
          <cell r="H561">
            <v>42297</v>
          </cell>
          <cell r="I561" t="str">
            <v>Ingeniería Telemática</v>
          </cell>
          <cell r="J561" t="str">
            <v>Facultad de Ingeniería Electrónica y Telecomunicaciones</v>
          </cell>
        </row>
        <row r="562">
          <cell r="A562">
            <v>4337</v>
          </cell>
          <cell r="B562" t="str">
            <v>HISTORIA DE LA RADIO EN POPAYÁN</v>
          </cell>
          <cell r="C562" t="str">
            <v>Giezzi Lasso Agredo</v>
          </cell>
          <cell r="D562">
            <v>6403080</v>
          </cell>
          <cell r="E562" t="str">
            <v>glasso@unicauca.edu.co</v>
          </cell>
          <cell r="F562" t="str">
            <v>Terminado</v>
          </cell>
          <cell r="G562">
            <v>42206</v>
          </cell>
          <cell r="H562">
            <v>42756</v>
          </cell>
          <cell r="I562" t="str">
            <v>Grupo de Investigación y Estudios en Comunicación</v>
          </cell>
          <cell r="J562" t="str">
            <v>Facultad de Derecho y Ciencias Políticas</v>
          </cell>
        </row>
        <row r="563">
          <cell r="A563">
            <v>4338</v>
          </cell>
          <cell r="B563" t="str">
            <v>INTERCULTURALIDAD Y EDUCACION SUPERIOR EN CINCO PAISES EXPERIENCIAS DE AMERICA LATINA.  RETOS Y LECCIONES APRENDIDAD PARA LA FORMACION DOCENTE.</v>
          </cell>
          <cell r="C563" t="str">
            <v>Elizabeth Castillo Guzman</v>
          </cell>
          <cell r="D563">
            <v>51898307</v>
          </cell>
          <cell r="E563" t="str">
            <v>elcastil@unicauca.edu.co</v>
          </cell>
          <cell r="F563" t="str">
            <v>Terminado</v>
          </cell>
          <cell r="G563">
            <v>42217</v>
          </cell>
          <cell r="H563">
            <v>42767</v>
          </cell>
          <cell r="I563" t="str">
            <v>CENTRO DE MEMORIAS ETNICAS</v>
          </cell>
          <cell r="J563" t="str">
            <v>Facultad de Ciencias Humanas y Sociales</v>
          </cell>
        </row>
        <row r="564">
          <cell r="A564">
            <v>4339</v>
          </cell>
          <cell r="B564" t="str">
            <v>ESTUDIO DE BIFURCACION DE HOPF DE UN SISTEMA PRESEA-PREDADOR CON DIFESION Y EFECTO ALLEE.</v>
          </cell>
          <cell r="C564" t="str">
            <v>WILMER LIBARDO MOLINA YEPEZ</v>
          </cell>
          <cell r="D564">
            <v>12992492</v>
          </cell>
          <cell r="E564" t="str">
            <v>wilimoliny@unicauca.edu.co</v>
          </cell>
          <cell r="F564" t="str">
            <v>Terminado</v>
          </cell>
          <cell r="G564">
            <v>42206</v>
          </cell>
          <cell r="H564">
            <v>42937</v>
          </cell>
          <cell r="I564" t="str">
            <v>Espacios Funcionales</v>
          </cell>
          <cell r="J564" t="str">
            <v>Facultad de Ciencias Naturales, Exactas y de la Educación</v>
          </cell>
        </row>
        <row r="565">
          <cell r="A565">
            <v>4340</v>
          </cell>
          <cell r="B565" t="str">
            <v>ESTUDIO DE PROPIEDADES GENERALES DE FUNCIONES ARMONICAS EN EL PLANO:  La derivada schwarziana</v>
          </cell>
          <cell r="C565" t="str">
            <v>Willy Will Sierra Arroyo</v>
          </cell>
          <cell r="D565">
            <v>92532699</v>
          </cell>
          <cell r="E565" t="str">
            <v>wsierra@unicauca.edu.co</v>
          </cell>
          <cell r="F565" t="str">
            <v>Terminado</v>
          </cell>
          <cell r="G565">
            <v>42229</v>
          </cell>
          <cell r="H565">
            <v>42960</v>
          </cell>
          <cell r="I565" t="str">
            <v>Espacios Funcionales</v>
          </cell>
          <cell r="J565" t="str">
            <v>Facultad de Ciencias Naturales, Exactas y de la Educación</v>
          </cell>
        </row>
        <row r="566">
          <cell r="A566">
            <v>4341</v>
          </cell>
          <cell r="B566" t="str">
            <v>EXISTENCIA DE ONDAS VIAJERAS PERIODICAS PARA UNA ECUACIÓN DE EVALUACIÓN NO LINEAL.</v>
          </cell>
          <cell r="C566" t="str">
            <v>Alex Manuel Montes Padilla</v>
          </cell>
          <cell r="D566">
            <v>92528324</v>
          </cell>
          <cell r="E566" t="str">
            <v>amontes@unicauca.edu.co</v>
          </cell>
          <cell r="F566" t="str">
            <v>Terminado</v>
          </cell>
          <cell r="G566">
            <v>42206</v>
          </cell>
          <cell r="H566">
            <v>42937</v>
          </cell>
          <cell r="I566" t="str">
            <v>Espacios Funcionales</v>
          </cell>
          <cell r="J566" t="str">
            <v>Facultad de Ciencias Naturales, Exactas y de la Educación</v>
          </cell>
        </row>
        <row r="567">
          <cell r="A567">
            <v>4342</v>
          </cell>
          <cell r="B567" t="str">
            <v xml:space="preserve">APLICABILIDAD DEL METODO DE IDENTIFICACION DE DEYTECCIONES DE FALLOS,  st-DICPN, A UN SISTEMA INDUSTRIAL, BAJO UN ENFOQUE DISTRIBUIDO. </v>
          </cell>
          <cell r="C567" t="str">
            <v>DOYRA MARIELA MUÑOZ AÑASCO</v>
          </cell>
          <cell r="D567">
            <v>34554034</v>
          </cell>
          <cell r="E567" t="str">
            <v>mamunoz@unicauca.edu.co</v>
          </cell>
          <cell r="F567" t="str">
            <v>Terminado</v>
          </cell>
          <cell r="G567">
            <v>42217</v>
          </cell>
          <cell r="H567">
            <v>42742</v>
          </cell>
          <cell r="I567" t="str">
            <v>Automática Industrial</v>
          </cell>
          <cell r="J567" t="str">
            <v>Facultad de Ingeniería Electrónica y Telecomunicaciones</v>
          </cell>
        </row>
        <row r="568">
          <cell r="A568">
            <v>4343</v>
          </cell>
          <cell r="B568" t="str">
            <v>MODELO DE ACERCAMIENTO A LOS PRPOCESOS ADMINISTRATIVOS DE CALIDAD EN PLANTAS AGRICOLAS PRODUCTORAS DE CAFE PERGAMINO EN EL DEPARTAMENTO DEL CAUCA.</v>
          </cell>
          <cell r="C568" t="str">
            <v>Oscar Amaury Rojas Alvarado</v>
          </cell>
          <cell r="D568">
            <v>76314774</v>
          </cell>
          <cell r="E568" t="str">
            <v>orojas@unicauca.edu.co</v>
          </cell>
          <cell r="F568" t="str">
            <v>Terminado</v>
          </cell>
          <cell r="G568">
            <v>42217</v>
          </cell>
          <cell r="H568">
            <v>42583</v>
          </cell>
          <cell r="I568" t="str">
            <v>Automática Industrial</v>
          </cell>
          <cell r="J568" t="str">
            <v>Facultad de Ingeniería Electrónica y Telecomunicaciones</v>
          </cell>
        </row>
        <row r="569">
          <cell r="A569">
            <v>4344</v>
          </cell>
          <cell r="B569" t="str">
            <v xml:space="preserve">CAMPESINADO Y AMBIENTE: RACIONALIDADES Y TRANSFORMACIONES ECOLOGICO- POLITICAS EN CAFICULTORES DEL SUROCCIDENTE COLOMBIANO. </v>
          </cell>
          <cell r="C569" t="str">
            <v>Olga Lucía Cadena Durán</v>
          </cell>
          <cell r="D569">
            <v>52021928</v>
          </cell>
          <cell r="E569" t="str">
            <v>olgacadena@unicauca.edu.co</v>
          </cell>
          <cell r="F569" t="str">
            <v>En Ejecución</v>
          </cell>
          <cell r="G569">
            <v>42240</v>
          </cell>
          <cell r="H569">
            <v>43434</v>
          </cell>
          <cell r="I569" t="str">
            <v>Investigaciones Contables, Económicas Y Administrativas - GICEA</v>
          </cell>
          <cell r="J569" t="str">
            <v>Facultad de Ciencias Contables Económicas y Administrativas</v>
          </cell>
        </row>
        <row r="570">
          <cell r="A570">
            <v>4345</v>
          </cell>
          <cell r="B570" t="str">
            <v>OBTENCION DE LOS SISTEMAS PIEZOELECTRICOS LIBRES DE PLOMO  KNN y BNT Y SU IMPLEMENTACION COMO REOLECTORES DE ENERGIA.</v>
          </cell>
          <cell r="C570" t="str">
            <v>Aida Patricia Gonzalez Nieva</v>
          </cell>
          <cell r="D570">
            <v>38876682</v>
          </cell>
          <cell r="E570" t="str">
            <v>apagon@unicauca.edu.co</v>
          </cell>
          <cell r="F570" t="str">
            <v>En Ejecución</v>
          </cell>
          <cell r="G570">
            <v>42242</v>
          </cell>
          <cell r="H570">
            <v>43008</v>
          </cell>
          <cell r="I570" t="str">
            <v>Ciencia y Tecnología de Materiales Cerámicos - CYTEMAC</v>
          </cell>
          <cell r="J570" t="str">
            <v>Facultad de Ciencias Naturales, Exactas y de la Educación</v>
          </cell>
        </row>
        <row r="571">
          <cell r="A571">
            <v>4345</v>
          </cell>
          <cell r="B571" t="str">
            <v>OBTENCION DE LOS SISTEMAS PIEZOELECTRICOS LIBRES DE PLOMO  KNN y BNT Y SU IMPLEMENTACION COMO REOLECTORES DE ENERGIA.</v>
          </cell>
          <cell r="C571" t="str">
            <v xml:space="preserve">Claudia Fernanda  Villaquiran Raigoza </v>
          </cell>
          <cell r="D571">
            <v>31927597</v>
          </cell>
          <cell r="E571" t="str">
            <v>gure@unicauca.edu.co</v>
          </cell>
          <cell r="F571" t="str">
            <v>En Ejecución</v>
          </cell>
          <cell r="G571">
            <v>42242</v>
          </cell>
          <cell r="H571">
            <v>43008</v>
          </cell>
          <cell r="I571" t="str">
            <v>Ciencia y Tecnología de Materiales Cerámicos - CYTEMAC</v>
          </cell>
          <cell r="J571" t="str">
            <v>Facultad de Ciencias Naturales, Exactas y de la Educación</v>
          </cell>
        </row>
        <row r="572">
          <cell r="A572">
            <v>4346</v>
          </cell>
          <cell r="B572" t="str">
            <v>RECONOCIMIENTO DE PROPIEDADES NUTRICIONALES DE SAPONINAS  COMO FACTOR ANTINUTRICIONAL EN SEMILLAS DE QUINUA ECOTIPO BLANCA DE JERICO CULTIVADA EN EL MUNICIPIO DE BOLIVAR, CAUCA.</v>
          </cell>
          <cell r="C572" t="str">
            <v>Ricardo Benitez Benitez</v>
          </cell>
          <cell r="D572">
            <v>16738295</v>
          </cell>
          <cell r="E572" t="str">
            <v>rbenitez@atenea.ucauca.edu.co</v>
          </cell>
          <cell r="F572" t="str">
            <v>Terminado</v>
          </cell>
          <cell r="G572">
            <v>42250</v>
          </cell>
          <cell r="H572">
            <v>42707</v>
          </cell>
          <cell r="I572" t="str">
            <v>QUIMICA DE PRODUCTOS NATURALES - QPN</v>
          </cell>
          <cell r="J572" t="str">
            <v>Facultad de Ciencias Naturales, Exactas y de la Educación</v>
          </cell>
        </row>
        <row r="573">
          <cell r="A573">
            <v>4347</v>
          </cell>
          <cell r="B573" t="str">
            <v>IMPLEMENTACIÓN DE UN MODELO SIN REFERENCIA PARA MEDIR CALIDAD DE EXPERIENCIA PARA EL SERVICIO DE IPTV (FASE 2)</v>
          </cell>
          <cell r="C573" t="str">
            <v>Jose Luis Arciniegas Herrera</v>
          </cell>
          <cell r="D573">
            <v>76319265</v>
          </cell>
          <cell r="E573" t="str">
            <v>jlarci@unicauca.edu.co</v>
          </cell>
          <cell r="F573" t="str">
            <v>Terminado</v>
          </cell>
          <cell r="G573">
            <v>42389</v>
          </cell>
          <cell r="H573">
            <v>42755</v>
          </cell>
          <cell r="I573" t="str">
            <v>Ingeniería Telemática</v>
          </cell>
          <cell r="J573" t="str">
            <v>Facultad de Ingeniería Electrónica y Telecomunicaciones</v>
          </cell>
        </row>
        <row r="574">
          <cell r="A574">
            <v>4348</v>
          </cell>
          <cell r="B574" t="str">
            <v>CONTRIBUCION AL DESARROLLO DE MICRO- ROBOTS PARA APLICACIONES MEDICAS.</v>
          </cell>
          <cell r="C574" t="str">
            <v>Oscar Andrés Albán</v>
          </cell>
          <cell r="D574">
            <v>10548134</v>
          </cell>
          <cell r="E574" t="str">
            <v>avivas@unicauca.edu.co</v>
          </cell>
          <cell r="F574" t="str">
            <v>Terminado</v>
          </cell>
          <cell r="G574">
            <v>42241</v>
          </cell>
          <cell r="H574">
            <v>42699</v>
          </cell>
          <cell r="I574" t="str">
            <v>Automática Industrial</v>
          </cell>
          <cell r="J574" t="str">
            <v>Facultad de Ingeniería Electrónica y Telecomunicaciones</v>
          </cell>
        </row>
        <row r="575">
          <cell r="A575">
            <v>4349</v>
          </cell>
          <cell r="B575" t="str">
            <v>EXISTENCIA DE ONDAS VIAJERAS PERIODICAS PARA UNA ECUACION DE EVOLUCION NO LINEAL.</v>
          </cell>
          <cell r="C575" t="str">
            <v>Alex Manuel Montes Padilla</v>
          </cell>
          <cell r="D575">
            <v>92528324</v>
          </cell>
          <cell r="E575" t="str">
            <v>amontes@unicauca.edu.co</v>
          </cell>
          <cell r="F575" t="str">
            <v>Terminado</v>
          </cell>
          <cell r="G575">
            <v>42249</v>
          </cell>
          <cell r="H575">
            <v>42615</v>
          </cell>
          <cell r="I575" t="str">
            <v>Espacios Funcionales</v>
          </cell>
          <cell r="J575" t="str">
            <v>Facultad de Ciencias Naturales, Exactas y de la Educación</v>
          </cell>
        </row>
        <row r="576">
          <cell r="A576">
            <v>4350</v>
          </cell>
          <cell r="B576" t="str">
            <v>GEOREFERENCIACION Y MODELACIÓN DEL RIESGO DE INFECCION DE LA DISTOMATOSIS HEPATICA OCASIONADA POR FASCIOLA HEPATICA EN EL DEPARTAMENTO DEL CAUCA, 2015</v>
          </cell>
          <cell r="C576" t="str">
            <v>Diego Vergara Collazos</v>
          </cell>
          <cell r="D576">
            <v>10539630</v>
          </cell>
          <cell r="E576" t="str">
            <v>dvergara@unicauca.edu.co</v>
          </cell>
          <cell r="F576" t="str">
            <v>En Ejecución</v>
          </cell>
          <cell r="G576">
            <v>42318</v>
          </cell>
          <cell r="H576">
            <v>43069</v>
          </cell>
          <cell r="I576" t="str">
            <v>Sistemas Integrados de Produccion Agropecuaria, Forestal y Acuicola, SISINPRO</v>
          </cell>
          <cell r="J576" t="str">
            <v>Facultad de Ciencias Agrarias</v>
          </cell>
        </row>
        <row r="577">
          <cell r="A577">
            <v>4352</v>
          </cell>
          <cell r="B577" t="str">
            <v>REDUCCION DE LA COMNCENTRACION DE MOLECULAS ORGANICAS CONTAMINANTES PRESENTES EN LOS GASES GENERADOS POR MOTOCICLETAS, HACIENDO USO DE PIEZAS CERAMICAS  DE ZnO DOPADAS CON TiO2</v>
          </cell>
          <cell r="C577" t="str">
            <v>Jorge Enrique Rodriguez Paéz</v>
          </cell>
          <cell r="D577">
            <v>3180213</v>
          </cell>
          <cell r="E577" t="str">
            <v>jnpaez@unicauca.edu.co</v>
          </cell>
          <cell r="F577" t="str">
            <v>Terminado</v>
          </cell>
          <cell r="G577">
            <v>42234</v>
          </cell>
          <cell r="H577">
            <v>42722</v>
          </cell>
          <cell r="I577" t="str">
            <v>Ciencia y Tecnología de Materiales Cerámicos - CYTEMAC</v>
          </cell>
          <cell r="J577" t="str">
            <v>Facultad de Ciencias Naturales, Exactas y de la Educación</v>
          </cell>
        </row>
        <row r="578">
          <cell r="A578">
            <v>4353</v>
          </cell>
          <cell r="B578" t="str">
            <v>EXPLORANDO LOS PROCESOS DE ABSTRACCION COMPUTACIONAL EN NIÑOS, IDENTIFICANDO EL USO DE LOS MODELOS MENTALES COMPARTIDOS</v>
          </cell>
          <cell r="C578" t="str">
            <v>Julio Ariel Hurtado Alegria</v>
          </cell>
          <cell r="D578">
            <v>76317623</v>
          </cell>
          <cell r="E578" t="str">
            <v>ahurtado@unicauca.edu.co</v>
          </cell>
          <cell r="F578" t="str">
            <v>Terminado</v>
          </cell>
          <cell r="G578">
            <v>42228</v>
          </cell>
          <cell r="H578">
            <v>42594</v>
          </cell>
          <cell r="I578" t="str">
            <v>Investigación y desarrollo en ingeniería de software - IDIS</v>
          </cell>
          <cell r="J578" t="str">
            <v>Facultad de Ingeniería Electrónica y Telecomunicaciones</v>
          </cell>
        </row>
        <row r="579">
          <cell r="A579">
            <v>4354</v>
          </cell>
          <cell r="B579" t="str">
            <v>MARCO DE TRABAJO PARA LA ELICITACION DE REQUISITOS NO FUNCIONALES BASADO EN LA GESTION DEL CONOCIMIENTO.</v>
          </cell>
          <cell r="C579" t="str">
            <v>Francisco Jose Pino Correa</v>
          </cell>
          <cell r="D579">
            <v>76314448</v>
          </cell>
          <cell r="E579" t="str">
            <v>fjpino@unicauca.edu.co</v>
          </cell>
          <cell r="F579" t="str">
            <v>Terminado</v>
          </cell>
          <cell r="G579">
            <v>42237</v>
          </cell>
          <cell r="H579">
            <v>42734</v>
          </cell>
          <cell r="I579" t="str">
            <v>Investigación y desarrollo en ingeniería de software - IDIS</v>
          </cell>
          <cell r="J579" t="str">
            <v>Facultad de Ingeniería Electrónica y Telecomunicaciones</v>
          </cell>
        </row>
        <row r="580">
          <cell r="A580">
            <v>4355</v>
          </cell>
          <cell r="B580" t="str">
            <v>ADSORCION Y DISTRIBUCION DE COBRE EN SUELOS DE DOS AGROECOSISTEMAS ANDINOS DEL DEPARTAMENTO DEL CAUCA.</v>
          </cell>
          <cell r="C580" t="str">
            <v>Edier Humberto Perez</v>
          </cell>
          <cell r="D580">
            <v>16687546</v>
          </cell>
          <cell r="E580" t="str">
            <v>ehperez@unicauca.edu.co</v>
          </cell>
          <cell r="F580" t="str">
            <v>Terminado</v>
          </cell>
          <cell r="G580">
            <v>42261</v>
          </cell>
          <cell r="H580">
            <v>42718</v>
          </cell>
          <cell r="I580" t="str">
            <v>Estudios Ambientales</v>
          </cell>
          <cell r="J580" t="str">
            <v>Facultad de Ciencias Naturales, Exactas y de la Educación</v>
          </cell>
        </row>
        <row r="581">
          <cell r="A581">
            <v>4356</v>
          </cell>
          <cell r="B581" t="str">
            <v>MARCO DE REFERENCIA PARA LA RECUPERACIÓN Y ANÁLISIS DE VISTAS ARQUITECTÓNICAS DE COMPORTAMIENTO - FASE II</v>
          </cell>
          <cell r="C581" t="str">
            <v>Jose Luis Arciniegas Herrera</v>
          </cell>
          <cell r="D581">
            <v>76319265</v>
          </cell>
          <cell r="E581" t="str">
            <v>jlarci@unicauca.edu.co</v>
          </cell>
          <cell r="F581" t="str">
            <v>Terminado</v>
          </cell>
          <cell r="G581">
            <v>42329</v>
          </cell>
          <cell r="H581">
            <v>42695</v>
          </cell>
          <cell r="I581" t="str">
            <v>Ingeniería Telemática</v>
          </cell>
          <cell r="J581" t="str">
            <v>Facultad de Ingeniería Electrónica y Telecomunicaciones</v>
          </cell>
        </row>
        <row r="582">
          <cell r="A582">
            <v>4357</v>
          </cell>
          <cell r="B582" t="str">
            <v>SELECCIÓN DE UN ALGORITMO PARA LA CONSTRUCCION DE UN IDENTIFICADOR DE PARTES DEL DISCURSO (part-of-speech tagging) PARA NASA YUWE.</v>
          </cell>
          <cell r="C582" t="str">
            <v>Juan Carlos Corrales Muñoz</v>
          </cell>
          <cell r="D582">
            <v>76320096</v>
          </cell>
          <cell r="E582" t="str">
            <v>jcorral@unicauca.edu.co</v>
          </cell>
          <cell r="F582" t="str">
            <v>Terminado</v>
          </cell>
          <cell r="G582">
            <v>42349</v>
          </cell>
          <cell r="H582">
            <v>43080</v>
          </cell>
          <cell r="I582" t="str">
            <v>Ingeniería Telemática</v>
          </cell>
          <cell r="J582" t="str">
            <v>Facultad de Ingeniería Electrónica y Telecomunicaciones</v>
          </cell>
        </row>
        <row r="583">
          <cell r="A583">
            <v>4358</v>
          </cell>
          <cell r="B583" t="str">
            <v xml:space="preserve">MODELO DE CALIDAD DE SERVICIOS SOPORTADOS POR TI _x000D_
</v>
          </cell>
          <cell r="C583" t="str">
            <v>Francisco Jose Pino Correa</v>
          </cell>
          <cell r="D583">
            <v>76314448</v>
          </cell>
          <cell r="E583" t="str">
            <v>fjpino@unicauca.edu.co</v>
          </cell>
          <cell r="F583" t="str">
            <v>Terminado</v>
          </cell>
          <cell r="G583">
            <v>42234</v>
          </cell>
          <cell r="H583">
            <v>42734</v>
          </cell>
          <cell r="I583" t="str">
            <v>Investigación y desarrollo en ingeniería de software - IDIS</v>
          </cell>
          <cell r="J583" t="str">
            <v>Facultad de Ingeniería Electrónica y Telecomunicaciones</v>
          </cell>
        </row>
        <row r="584">
          <cell r="A584">
            <v>4359</v>
          </cell>
          <cell r="B584" t="str">
            <v xml:space="preserve">MARCO PARA LA CALIDAD DE DATOS EN ENTORNOS AGRICOLAS: UN ENFOQUE DESDE LA INTELIGENCIA ARTIFICIAL._x000D_
</v>
          </cell>
          <cell r="C584" t="str">
            <v>Juan Carlos Corrales Muñoz</v>
          </cell>
          <cell r="D584">
            <v>76320096</v>
          </cell>
          <cell r="E584" t="str">
            <v>jcorral@unicauca.edu.co</v>
          </cell>
          <cell r="F584" t="str">
            <v>Terminado</v>
          </cell>
          <cell r="G584">
            <v>42227</v>
          </cell>
          <cell r="H584">
            <v>43323</v>
          </cell>
          <cell r="I584" t="str">
            <v>Ingeniería Telemática</v>
          </cell>
          <cell r="J584" t="str">
            <v>Facultad de Ingeniería Electrónica y Telecomunicaciones</v>
          </cell>
        </row>
        <row r="585">
          <cell r="A585">
            <v>4360</v>
          </cell>
          <cell r="B585" t="str">
            <v>DISEÑO E IMPLEMENTACION DE UNA PROPUESTA METODOLOGICA PARA EL DESARROLLO DE SISTEMAS INTERACTIVOS DESDE LA PERSPECTIVA DEL DESARROLLO DE SOFWARE CENTRADO EN  LA EXPERIENCIA.</v>
          </cell>
          <cell r="C585" t="str">
            <v>Cesar Alberto Collazos Ordoñez</v>
          </cell>
          <cell r="D585">
            <v>76309486</v>
          </cell>
          <cell r="E585" t="str">
            <v>ccollazo@unicauca.edu.co</v>
          </cell>
          <cell r="F585" t="str">
            <v>Terminado</v>
          </cell>
          <cell r="G585">
            <v>42226</v>
          </cell>
          <cell r="H585">
            <v>42592</v>
          </cell>
          <cell r="I585" t="str">
            <v>Investigación y desarrollo en ingeniería de software - IDIS</v>
          </cell>
          <cell r="J585" t="str">
            <v>Facultad de Ingeniería Electrónica y Telecomunicaciones</v>
          </cell>
        </row>
        <row r="586">
          <cell r="A586">
            <v>4361</v>
          </cell>
          <cell r="B586" t="str">
            <v>ANÁLISIS MULTICRITERIO Y SOBERANÍAS EN LA AGROECOLOGÍA. CASO DE ESTUDIO: MUJERES CAMPESIBAS EN EL NORTE DEL CAUCA.</v>
          </cell>
          <cell r="C586" t="str">
            <v>Olga Lucía Cadena Durán</v>
          </cell>
          <cell r="D586">
            <v>52021928</v>
          </cell>
          <cell r="E586" t="str">
            <v>olgacadena@unicauca.edu.co</v>
          </cell>
          <cell r="F586" t="str">
            <v>En Ejecución</v>
          </cell>
          <cell r="G586">
            <v>42265</v>
          </cell>
          <cell r="H586">
            <v>43434</v>
          </cell>
          <cell r="I586" t="str">
            <v>PENSAMIENTO ECONOMICO SOCIEDAD Y CULTURA</v>
          </cell>
          <cell r="J586" t="str">
            <v>Facultad de Ciencias Contables Económicas y Administrativas</v>
          </cell>
        </row>
        <row r="587">
          <cell r="A587">
            <v>4362</v>
          </cell>
          <cell r="B587" t="str">
            <v>MIRADA AL SUR: LIBRO DE VIAJES Y TRAVESIAS EN EL MACIZO COLOMBIADO.</v>
          </cell>
          <cell r="C587" t="str">
            <v>Juan Carlos Pino Correa</v>
          </cell>
          <cell r="D587">
            <v>76307112</v>
          </cell>
          <cell r="E587" t="str">
            <v>jcpino@unicauca.edu.co</v>
          </cell>
          <cell r="F587" t="str">
            <v>Terminado</v>
          </cell>
          <cell r="G587">
            <v>42228</v>
          </cell>
          <cell r="H587">
            <v>43280</v>
          </cell>
          <cell r="I587" t="str">
            <v>Estudios Culturales y de la Comunicación - ECCO</v>
          </cell>
          <cell r="J587" t="str">
            <v>Facultad de Derecho y Ciencias Políticas</v>
          </cell>
        </row>
        <row r="588">
          <cell r="A588">
            <v>4363</v>
          </cell>
          <cell r="B588" t="str">
            <v>BIORREMEDIACION DE AGUAS RESIDUALES CONTAMINADAS CON CIANURO, PORVENIENTES DEL PROCESO MINERO DE LIXIVIACION DE ORO</v>
          </cell>
          <cell r="C588" t="str">
            <v>Willfrand Perez Urbano</v>
          </cell>
          <cell r="D588">
            <v>76328448</v>
          </cell>
          <cell r="E588" t="str">
            <v>wiperez@unicauca.edu.co</v>
          </cell>
          <cell r="F588" t="str">
            <v>En Ejecución</v>
          </cell>
          <cell r="G588">
            <v>42230</v>
          </cell>
          <cell r="H588">
            <v>42780</v>
          </cell>
          <cell r="I588" t="str">
            <v>Grupo de Investigación en Ingeniería Metalúrgica, minería y procesos (GIMPRO)</v>
          </cell>
          <cell r="J588" t="str">
            <v>Facultad de Ciencias Naturales, Exactas y de la Educación</v>
          </cell>
        </row>
        <row r="589">
          <cell r="A589">
            <v>4364</v>
          </cell>
          <cell r="B589" t="str">
            <v xml:space="preserve">IDENTIFICACION DE DAÑO AL ADN O MUERTE CELULAR EN EL EPITELIO BUCAL DE PACIENTES CON SINDROME METABOLICO. </v>
          </cell>
          <cell r="C589" t="str">
            <v>Nohelia Cajas Salazar</v>
          </cell>
          <cell r="D589">
            <v>25280730</v>
          </cell>
          <cell r="E589" t="str">
            <v>nsalazar@unicauca.edu.co</v>
          </cell>
          <cell r="F589" t="str">
            <v>Terminado</v>
          </cell>
          <cell r="G589">
            <v>42242</v>
          </cell>
          <cell r="H589">
            <v>42700</v>
          </cell>
          <cell r="I589" t="str">
            <v>Toxicología Genética y Citogenética</v>
          </cell>
          <cell r="J589" t="str">
            <v>Facultad de Ciencias Naturales, Exactas y de la Educación</v>
          </cell>
        </row>
        <row r="590">
          <cell r="A590">
            <v>4365</v>
          </cell>
          <cell r="B590" t="str">
            <v>ESTUDIO DE LA REMOCION DE MATERIA ORGANICA EN AGUA RESIDUAL DE LA CENTRAL DE SACRIFICIO DEL MUNICIPIO DEL TAMBO, CAUCA CON HUMEDALES CONSTRUIDOS DE FLUJO SUBSUPERFICIAL HORIZONTAL.</v>
          </cell>
          <cell r="C590" t="str">
            <v>JUAN CARLOS  CASAS ZAPATA</v>
          </cell>
          <cell r="D590">
            <v>15505403</v>
          </cell>
          <cell r="E590" t="str">
            <v>jccasas@unicauca.edu.co</v>
          </cell>
          <cell r="F590" t="str">
            <v>Terminado</v>
          </cell>
          <cell r="G590">
            <v>42248</v>
          </cell>
          <cell r="H590">
            <v>42614</v>
          </cell>
          <cell r="I590" t="str">
            <v xml:space="preserve">Grupo de Ciencia e ingeniería en sistemas ambientales </v>
          </cell>
          <cell r="J590" t="str">
            <v>Facultad de Ingeniería Civil</v>
          </cell>
        </row>
        <row r="591">
          <cell r="A591">
            <v>4366</v>
          </cell>
          <cell r="B591" t="str">
            <v xml:space="preserve">LA CIUDAD DIGITAL (IZADA). Fase I:USOS Y APROPIACION DE HERRAMIENTAS TIC POR PARTE DE ORGANIZACIONES CULTURALES O QUE PROMUEVEN UNA AGNDA CULTURAL PARA LA CIUDAD DE POPAYÁN. </v>
          </cell>
          <cell r="C591" t="str">
            <v>Alexander Buendía Astudillo</v>
          </cell>
          <cell r="D591">
            <v>76315848</v>
          </cell>
          <cell r="E591" t="str">
            <v>abuendia@unicauca.edu.co</v>
          </cell>
          <cell r="F591" t="str">
            <v>Terminado</v>
          </cell>
          <cell r="G591">
            <v>42241</v>
          </cell>
          <cell r="H591">
            <v>42607</v>
          </cell>
          <cell r="I591" t="str">
            <v>Estudios Culturales y de la Comunicación - ECCO</v>
          </cell>
          <cell r="J591" t="str">
            <v>Facultad de Derecho y Ciencias Políticas</v>
          </cell>
        </row>
        <row r="592">
          <cell r="A592">
            <v>4368</v>
          </cell>
          <cell r="B592" t="str">
            <v>¿COMO TIENE QUE SER VISTO LO QUE DEBE SER VISTO LO QUE DEBE SER RECORDADO? POLITICA DE MEMORIA VISUAL: ENSAYO LITERARIO SOBRE LA REPRESENTACION ARTISTICA DEL IMAGINARIO LETRADO A MEDIADOS DEL SIGLO XX EN POPAYÁN</v>
          </cell>
          <cell r="C592" t="str">
            <v>Felipe Andres Garcia Quintero</v>
          </cell>
          <cell r="D592">
            <v>76318178</v>
          </cell>
          <cell r="E592" t="str">
            <v>fgq1973@hotmail.com</v>
          </cell>
          <cell r="F592" t="str">
            <v>Terminado</v>
          </cell>
          <cell r="G592">
            <v>42381</v>
          </cell>
          <cell r="H592">
            <v>43130</v>
          </cell>
          <cell r="I592" t="str">
            <v>Estudios Culturales y de la Comunicación - ECCO</v>
          </cell>
          <cell r="J592" t="str">
            <v>Facultad de Derecho y Ciencias Políticas</v>
          </cell>
        </row>
        <row r="593">
          <cell r="A593">
            <v>4369</v>
          </cell>
          <cell r="B593" t="str">
            <v xml:space="preserve">COOPERACIÓN CULTURAL Y PRÁCTICA DE INVESTIGACIÓN EN LA FORMACIÓN DOCENTE PARA LA NIÑEZ TEMPRANA EN CONTEXTOS DIFERENCIALES PUEBLO MISAK - CAUCA, COLOMBIA, EN EL MARCO DEL PROYECTO CULTURA Y PRÁCTICA DE FORMACIÓN DOCENTE PARA LA NIÑEZ TEMPRANA EN CANADÁ, COLOMBIA Y NAMIBIA, ENTRE LA UNIVERSIDAD DE ALBERTA Y LA UNIVERSIDAD DEL CAUCA. CONVENIO   N° 020  DE 2015 </v>
          </cell>
          <cell r="C593" t="str">
            <v>Borgia Enrico Acosta Fuentes</v>
          </cell>
          <cell r="D593">
            <v>10538340</v>
          </cell>
          <cell r="E593" t="str">
            <v>bacosta@unicauca.edu.co</v>
          </cell>
          <cell r="F593" t="str">
            <v>En Ejecución</v>
          </cell>
          <cell r="G593">
            <v>42690</v>
          </cell>
          <cell r="H593">
            <v>42810</v>
          </cell>
          <cell r="I593" t="str">
            <v>Estudios en Educación Indígena y Multicultural - GEIM</v>
          </cell>
          <cell r="J593" t="str">
            <v>Facultad de Ciencias Naturales, Exactas y de la Educación</v>
          </cell>
        </row>
        <row r="594">
          <cell r="A594">
            <v>4370</v>
          </cell>
          <cell r="B594" t="str">
            <v>CONSOLIDACION DEL PROCESO DE CONSTRUCCION PARTICIPATIVA DE UN PRODUCTO TURISTICO COMUNITARIO DE NATURALEZA CON ENFASIS EN AVISTAMIENTO DE AVES EN EL MUNICIPIO DE CAJIBIO (CAUCA)</v>
          </cell>
          <cell r="C594" t="str">
            <v>Andrés José Castrillón Muñoz</v>
          </cell>
          <cell r="D594">
            <v>10535159</v>
          </cell>
          <cell r="E594" t="str">
            <v>andresj99@yahoo.com</v>
          </cell>
          <cell r="F594" t="str">
            <v>Terminado</v>
          </cell>
          <cell r="G594">
            <v>42261</v>
          </cell>
          <cell r="H594">
            <v>43100</v>
          </cell>
          <cell r="I594" t="str">
            <v>DESARROLLO TURISTICO Y REGIONAL</v>
          </cell>
          <cell r="J594" t="str">
            <v>Facultad de Ciencias Contables Económicas y Administrativas</v>
          </cell>
        </row>
        <row r="595">
          <cell r="A595">
            <v>4371</v>
          </cell>
          <cell r="B595" t="str">
            <v>CLASIFICACIÓN DE CURVAS EN EL ESPACIO MEDIANTE ALGUNAS DE SUS ECUACIONES INTRINSECAS</v>
          </cell>
          <cell r="C595" t="str">
            <v>Hector Efren Guerrero Mora</v>
          </cell>
          <cell r="D595">
            <v>16780283</v>
          </cell>
          <cell r="E595" t="str">
            <v>heguerrero@unicauca.edu.co</v>
          </cell>
          <cell r="F595" t="str">
            <v>Terminado</v>
          </cell>
          <cell r="G595">
            <v>42217</v>
          </cell>
          <cell r="H595">
            <v>42767</v>
          </cell>
          <cell r="I595" t="str">
            <v>Grupo de Investigación de Matématicas y Física Teórica -GIMAFT-</v>
          </cell>
          <cell r="J595" t="str">
            <v>Facultad de Ciencias Naturales, Exactas y de la Educación</v>
          </cell>
        </row>
        <row r="596">
          <cell r="A596">
            <v>4372</v>
          </cell>
          <cell r="B596" t="str">
            <v>Uso de una prueba rápida para la detección temprana de criptococosis en una población de adultos infectados por el virus de inmunodeficiencia humana en la ciudad de Popayán, Cauca</v>
          </cell>
          <cell r="C596" t="str">
            <v xml:space="preserve">Fabiola Eugenia Gonzalez Cuellar </v>
          </cell>
          <cell r="D596">
            <v>34531970</v>
          </cell>
          <cell r="E596" t="str">
            <v>fegonza@unicauca.edu.co</v>
          </cell>
          <cell r="F596" t="str">
            <v>Terminado</v>
          </cell>
          <cell r="G596">
            <v>42444</v>
          </cell>
          <cell r="H596">
            <v>43258</v>
          </cell>
          <cell r="I596" t="str">
            <v xml:space="preserve">Centro de Estudios en Microbiología y Parasitología - CEMPA </v>
          </cell>
          <cell r="J596" t="str">
            <v>Facultad de Ciencias de la Salud</v>
          </cell>
        </row>
        <row r="597">
          <cell r="A597">
            <v>4373</v>
          </cell>
          <cell r="B597" t="str">
            <v>EVALUACION DE LA ESTEREOSELECTIVIDAD EN LA ELECTROEPOXIDACION DE TERPENOS CON CATALIZADORES QUIRALES METAL- SALEN.</v>
          </cell>
          <cell r="C597" t="str">
            <v xml:space="preserve">Olga Lucia  Hoyos Saavedra </v>
          </cell>
          <cell r="D597">
            <v>31948475</v>
          </cell>
          <cell r="E597" t="str">
            <v>olhoyos@unicauca.edu.co</v>
          </cell>
          <cell r="F597" t="str">
            <v>En Ejecución</v>
          </cell>
          <cell r="G597">
            <v>42270</v>
          </cell>
          <cell r="H597">
            <v>43182</v>
          </cell>
          <cell r="I597" t="str">
            <v>QUIMICA DE PRODUCTOS NATURALES - QPN</v>
          </cell>
          <cell r="J597" t="str">
            <v>Facultad de Ciencias Naturales, Exactas y de la Educación</v>
          </cell>
        </row>
        <row r="598">
          <cell r="A598">
            <v>4374</v>
          </cell>
          <cell r="B598" t="str">
            <v>ESTUDIO DE TIOUREA COMO EXTRACTOR DE ORO EN REEMPLAZO DE MERCURIO</v>
          </cell>
          <cell r="C598" t="str">
            <v>German  Cuervo Ochoa</v>
          </cell>
          <cell r="D598">
            <v>4280394</v>
          </cell>
          <cell r="E598" t="str">
            <v>gcuervo@unicauca.edu.co</v>
          </cell>
          <cell r="F598" t="str">
            <v>Terminado</v>
          </cell>
          <cell r="G598">
            <v>42270</v>
          </cell>
          <cell r="H598">
            <v>42916</v>
          </cell>
          <cell r="I598" t="str">
            <v>Grupo de Investigación en Procesos Electroquímicos - GIPEL</v>
          </cell>
          <cell r="J598" t="str">
            <v>Facultad de Ciencias Naturales, Exactas y de la Educación</v>
          </cell>
        </row>
        <row r="599">
          <cell r="A599">
            <v>4375</v>
          </cell>
          <cell r="B599" t="str">
            <v>SINTESIS DE NANOPARTICULAS DE  BiFeO3: EFECTO DE LA MORFOLOGIA Y DEL TAMAÑO DE NANOPARTICULAS EN LA DEGRADACION FOTOCATALITICA DE COLORANTES.</v>
          </cell>
          <cell r="C599" t="str">
            <v xml:space="preserve">Claudia Fernanda  Villaquiran Raigoza </v>
          </cell>
          <cell r="D599">
            <v>31927597</v>
          </cell>
          <cell r="E599" t="str">
            <v>gure@unicauca.edu.co</v>
          </cell>
          <cell r="F599" t="str">
            <v>En Ejecución</v>
          </cell>
          <cell r="G599">
            <v>42387</v>
          </cell>
          <cell r="H599">
            <v>43008</v>
          </cell>
          <cell r="I599" t="str">
            <v>Ciencia y Tecnología de Materiales Cerámicos - CYTEMAC</v>
          </cell>
          <cell r="J599" t="str">
            <v>Facultad de Ciencias Naturales, Exactas y de la Educación</v>
          </cell>
        </row>
        <row r="600">
          <cell r="A600">
            <v>4376</v>
          </cell>
          <cell r="B600" t="str">
            <v>REVISION Y DIAGNOSTICO DE LA COLECCION DE REFERENCIA DE MAMIFEROS (ORDEN PRIMATES)  DEL MUSEO DE HISTORIA NATURAL DE LA UNIVERSIDAD DEL CAUCA  (MHNUC).</v>
          </cell>
          <cell r="C600" t="str">
            <v>MARIA DEL PILAR  RIVAS PAVA</v>
          </cell>
          <cell r="D600">
            <v>51643632</v>
          </cell>
          <cell r="E600" t="str">
            <v>mariaprivas@unicauca.edu.co</v>
          </cell>
          <cell r="F600" t="str">
            <v>Terminado</v>
          </cell>
          <cell r="G600">
            <v>42270</v>
          </cell>
          <cell r="H600">
            <v>42392</v>
          </cell>
          <cell r="I600" t="str">
            <v>ESTUDIOS EN MANEJO DE VIDA SILVESTRE Y CONSERVACION - GEMAVIC</v>
          </cell>
          <cell r="J600" t="str">
            <v>Facultad de Ciencias Naturales, Exactas y de la Educación</v>
          </cell>
        </row>
        <row r="601">
          <cell r="A601">
            <v>4377</v>
          </cell>
          <cell r="B601" t="str">
            <v>EVALUACIÓN DE LAS PRÁCTICAS DE RESPONSABILIDAD SOCIAL EMPRESARIAL Y NEGOCIOS INCLUSIVOS DE TRES EMPRESAS DEL NORTE DEL CAUCA USANDO MODELO CANVAS CON APLICACIÓN SOCIAL</v>
          </cell>
          <cell r="C601" t="str">
            <v>Hector Alejandro  Sanchez</v>
          </cell>
          <cell r="D601">
            <v>12191935</v>
          </cell>
          <cell r="E601" t="str">
            <v>hsanchez@unicauca.edu.co</v>
          </cell>
          <cell r="F601" t="str">
            <v>Terminado</v>
          </cell>
          <cell r="G601">
            <v>42269</v>
          </cell>
          <cell r="H601">
            <v>42635</v>
          </cell>
          <cell r="I601" t="str">
            <v>METANOIA: Grupo para la investigación Transdicipíinaria</v>
          </cell>
          <cell r="J601" t="str">
            <v>Facultad de Ciencias Contables Económicas y Administrativas</v>
          </cell>
        </row>
        <row r="602">
          <cell r="A602">
            <v>4378</v>
          </cell>
          <cell r="B602" t="str">
            <v>IMPLEMENTACIÓN DE LAS TECNICAS  AGNES y DMT EN LA EVALUACIÓN DE LA BIODISPONIBILIDAD DE METALES TRAZA EN SUELOS DE CULTIVO DE QUINUA DE 3 PISOS TÉRMICOS DEL DEPARTAMENTO DEL CAUCA.</v>
          </cell>
          <cell r="C602" t="str">
            <v>DIANA MARIA  CHITO TRUJILLO</v>
          </cell>
          <cell r="D602">
            <v>34323183</v>
          </cell>
          <cell r="E602" t="str">
            <v>dchito@unicauca.edu.co</v>
          </cell>
          <cell r="F602" t="str">
            <v>Terminado</v>
          </cell>
          <cell r="G602">
            <v>42271</v>
          </cell>
          <cell r="H602">
            <v>42728</v>
          </cell>
          <cell r="I602" t="str">
            <v>Investigadores Independientes</v>
          </cell>
          <cell r="J602" t="str">
            <v>Otro</v>
          </cell>
        </row>
        <row r="603">
          <cell r="A603">
            <v>4379</v>
          </cell>
          <cell r="B603" t="str">
            <v>DETERMINACION DE LA INFLUENCIA DE LA MUSICA Y EL EJERCICIO EN LA CONCILIACION DEL SUEÑO UTILIZANDO UNA RED DE AREA CORPORAL -WBANMUSIDOR-</v>
          </cell>
          <cell r="C603" t="str">
            <v xml:space="preserve">Rubiel  Vargas Canas </v>
          </cell>
          <cell r="D603">
            <v>91497137</v>
          </cell>
          <cell r="E603" t="str">
            <v>rubiel@unicauca.edu.co</v>
          </cell>
          <cell r="F603" t="str">
            <v>En Ejecución</v>
          </cell>
          <cell r="G603">
            <v>42290</v>
          </cell>
          <cell r="H603">
            <v>43447</v>
          </cell>
          <cell r="I603" t="str">
            <v>Sistemas Dinámicos, Instrumentación y Control</v>
          </cell>
          <cell r="J603" t="str">
            <v>Facultad de Ciencias Naturales, Exactas y de la Educación</v>
          </cell>
        </row>
        <row r="604">
          <cell r="A604">
            <v>4381</v>
          </cell>
          <cell r="B604" t="str">
            <v>ESTUDIO DEL COMPORTAMIENTO HIDRAULICO EN HUMEDALES CONSTRUIDOS PILOTO  PARA TRATAMIENTO DE AGUAS RESIDUALES PROVENIENTES DE  UNA CENTRAL DE SACRIFICIO. INNOVACCIÓN CAUCA.</v>
          </cell>
          <cell r="C604" t="str">
            <v>JUAN CARLOS  CASAS ZAPATA</v>
          </cell>
          <cell r="D604">
            <v>15505403</v>
          </cell>
          <cell r="E604" t="str">
            <v>jccasas@unicauca.edu.co</v>
          </cell>
          <cell r="F604" t="str">
            <v>En Ejecución</v>
          </cell>
          <cell r="G604">
            <v>42458</v>
          </cell>
          <cell r="H604">
            <v>42945</v>
          </cell>
          <cell r="I604" t="str">
            <v xml:space="preserve">Grupo de Ciencia e ingeniería en sistemas ambientales </v>
          </cell>
          <cell r="J604" t="str">
            <v>Facultad de Ingeniería Civil</v>
          </cell>
        </row>
        <row r="605">
          <cell r="A605">
            <v>4382</v>
          </cell>
          <cell r="B605" t="str">
            <v>DISEÑO Y EVALUACIÓN DE UNA PELÍCULA ACTIVA BIODEGRADABLE PARA EMPACAR CORTES PRIMARIOS DE CARNE DE CERDO. INNOVACCIÓN CAUCA.</v>
          </cell>
          <cell r="C605" t="str">
            <v>Carlos Alberto Gonzalez Callejas</v>
          </cell>
          <cell r="D605">
            <v>16627531</v>
          </cell>
          <cell r="E605" t="str">
            <v xml:space="preserve"> cgonzalezcallejas@unicauca.edu.co</v>
          </cell>
          <cell r="F605" t="str">
            <v>En Ejecución</v>
          </cell>
          <cell r="G605">
            <v>42458</v>
          </cell>
          <cell r="H605">
            <v>42823</v>
          </cell>
          <cell r="I605" t="str">
            <v>Ciencia y Tecnología de Biomoléculas de Interes Agroindustrial -CYTBIA</v>
          </cell>
          <cell r="J605" t="str">
            <v>Facultad de Ciencias Agrarias</v>
          </cell>
        </row>
        <row r="606">
          <cell r="A606">
            <v>4383</v>
          </cell>
          <cell r="B606" t="str">
            <v>ELABORACIÓN DE UN MODELO DE GESTIÓN DEL CONOCIMIENTO PARA EL USO Y MANEJO DEL RECURSO HÍDRICO EN LA RURALIDAD. INNOVACCIÓN CAUCA.</v>
          </cell>
          <cell r="C606" t="str">
            <v>JUAN CARLOS  CASAS ZAPATA</v>
          </cell>
          <cell r="D606">
            <v>15505403</v>
          </cell>
          <cell r="E606" t="str">
            <v>jccasas@unicauca.edu.co</v>
          </cell>
          <cell r="F606" t="str">
            <v>En Ejecución</v>
          </cell>
          <cell r="G606">
            <v>42458</v>
          </cell>
          <cell r="H606">
            <v>42823</v>
          </cell>
          <cell r="I606" t="str">
            <v xml:space="preserve">Grupo de Ciencia e ingeniería en sistemas ambientales </v>
          </cell>
          <cell r="J606" t="str">
            <v>Facultad de Ingeniería Civil</v>
          </cell>
        </row>
        <row r="607">
          <cell r="A607">
            <v>4384</v>
          </cell>
          <cell r="B607" t="str">
            <v>SMART SCHOOL: AULA INTELIGENTE COMO ESTRATEGIA INNOVADORA PARA SOPORTAR PROCESOS DE ENSEÑANZA</v>
          </cell>
          <cell r="C607" t="str">
            <v>Carolina González Serrano</v>
          </cell>
          <cell r="D607">
            <v>37512055</v>
          </cell>
          <cell r="E607" t="str">
            <v>cgonzals@unicauca.edu.co</v>
          </cell>
          <cell r="F607" t="str">
            <v>Terminado</v>
          </cell>
          <cell r="G607">
            <v>42370</v>
          </cell>
          <cell r="H607">
            <v>42735</v>
          </cell>
          <cell r="I607" t="str">
            <v>Grupo de Investigación en Inteligencia Computacional - GICO</v>
          </cell>
          <cell r="J607" t="str">
            <v>Facultad de Ingeniería Electrónica y Telecomunicaciones</v>
          </cell>
        </row>
        <row r="608">
          <cell r="A608">
            <v>4387</v>
          </cell>
          <cell r="B608" t="str">
            <v>LA DERIVADA SCHWARZIANA DE FUNCIONES ARMONICAS Y FUNCIONES NORMALES</v>
          </cell>
          <cell r="C608" t="str">
            <v>Willy Will Sierra Arroyo</v>
          </cell>
          <cell r="D608">
            <v>92532699</v>
          </cell>
          <cell r="E608" t="str">
            <v>wsierra@unicauca.edu.co</v>
          </cell>
          <cell r="F608" t="str">
            <v>Terminado</v>
          </cell>
          <cell r="G608">
            <v>42387</v>
          </cell>
          <cell r="H608">
            <v>42753</v>
          </cell>
          <cell r="I608" t="str">
            <v>Espacios Funcionales</v>
          </cell>
          <cell r="J608" t="str">
            <v>Facultad de Ciencias Naturales, Exactas y de la Educación</v>
          </cell>
        </row>
        <row r="609">
          <cell r="A609">
            <v>4388</v>
          </cell>
          <cell r="B609" t="str">
            <v>OBTENCION DE NUEVOS OLIGOSACARIDOS DERIVADOS DE LACTITOL A PARTIR DE PERMEADOS DE SUERO DE QUESERIA. Fase II</v>
          </cell>
          <cell r="C609" t="str">
            <v>Maite del Pilar Rada Mendoza</v>
          </cell>
          <cell r="D609">
            <v>66824631</v>
          </cell>
          <cell r="E609" t="str">
            <v>mrada@unicauca.edu.co</v>
          </cell>
          <cell r="F609" t="str">
            <v>En Ejecución</v>
          </cell>
          <cell r="G609">
            <v>42383</v>
          </cell>
          <cell r="H609">
            <v>43188</v>
          </cell>
          <cell r="I609" t="str">
            <v>Biotecnología, Calidad Medioambiental y Seguridad Agroalimentaria - BICAMSA</v>
          </cell>
          <cell r="J609" t="str">
            <v>Facultad de Ciencias Naturales, Exactas y de la Educación</v>
          </cell>
        </row>
        <row r="610">
          <cell r="A610">
            <v>4389</v>
          </cell>
          <cell r="B610" t="str">
            <v>ADAPTACION Y METODOLOGIAS DE MODELADO Y SIMULACION PARA SISTEMAS DE TELECOMUNICACIONES FASE 1</v>
          </cell>
          <cell r="C610" t="str">
            <v>Virginia Solarte Muñoz</v>
          </cell>
          <cell r="D610">
            <v>34560835</v>
          </cell>
          <cell r="E610" t="str">
            <v>vsolarte@unicauca.edu.co</v>
          </cell>
          <cell r="F610" t="str">
            <v>En Ejecución</v>
          </cell>
          <cell r="G610">
            <v>42370</v>
          </cell>
          <cell r="H610">
            <v>42916</v>
          </cell>
          <cell r="I610" t="str">
            <v>Grupo I+D Nuevas Tecnologías en Telecomunicaciones - GNTT</v>
          </cell>
          <cell r="J610" t="str">
            <v>Facultad de Ingeniería Electrónica y Telecomunicaciones</v>
          </cell>
        </row>
        <row r="611">
          <cell r="A611">
            <v>4390</v>
          </cell>
          <cell r="B611" t="str">
            <v>LABORATORIO DE MEDIOS PERIODISTICOS  Co.marca – Fase II</v>
          </cell>
          <cell r="C611" t="str">
            <v>Giezzi Lasso Agredo</v>
          </cell>
          <cell r="D611">
            <v>6403080</v>
          </cell>
          <cell r="E611" t="str">
            <v>glasso@unicauca.edu.co</v>
          </cell>
          <cell r="F611" t="str">
            <v>Terminado</v>
          </cell>
          <cell r="G611">
            <v>42384</v>
          </cell>
          <cell r="H611">
            <v>43084</v>
          </cell>
          <cell r="I611" t="str">
            <v>Estudios Culturales y de la Comunicación - ECCO</v>
          </cell>
          <cell r="J611" t="str">
            <v>Facultad de Derecho y Ciencias Políticas</v>
          </cell>
        </row>
        <row r="612">
          <cell r="A612">
            <v>4391</v>
          </cell>
          <cell r="B612" t="str">
            <v>SINTESIS Y CARACTERIZACIÓN DE SULFUROS DE TIERRAS RARAS  (Pr y Ce)</v>
          </cell>
          <cell r="C612" t="str">
            <v xml:space="preserve">Alfonso Enrique  Ramirez Sanabria </v>
          </cell>
          <cell r="D612">
            <v>94310837</v>
          </cell>
          <cell r="E612" t="str">
            <v>aramirez@unicauca.edu.co</v>
          </cell>
          <cell r="F612" t="str">
            <v>Terminado</v>
          </cell>
          <cell r="G612">
            <v>42370</v>
          </cell>
          <cell r="H612">
            <v>42736</v>
          </cell>
          <cell r="I612" t="str">
            <v>Catalisis</v>
          </cell>
          <cell r="J612" t="str">
            <v>Facultad de Ciencias Naturales, Exactas y de la Educación</v>
          </cell>
        </row>
        <row r="613">
          <cell r="A613">
            <v>4393</v>
          </cell>
          <cell r="B613" t="str">
            <v>LA IGUALDAD DE GENERO EN LA UNIVERSIDAD DEL CAUCA COMO DERECHO, CONDICIÓN DE EMPLEO Y FACTOR DEMOCRATIZADOR</v>
          </cell>
          <cell r="C613" t="str">
            <v>GLORIA CECILIA  ARBOLEDA FERNANDEZ</v>
          </cell>
          <cell r="D613">
            <v>34525009</v>
          </cell>
          <cell r="E613" t="str">
            <v>gcarbol@unicauca.edu.co</v>
          </cell>
          <cell r="F613" t="str">
            <v>En Ejecución</v>
          </cell>
          <cell r="G613">
            <v>42332</v>
          </cell>
          <cell r="H613">
            <v>43124</v>
          </cell>
          <cell r="I613" t="str">
            <v>Derecho y Autonomía Universitaria</v>
          </cell>
          <cell r="J613" t="str">
            <v>Facultad de Derecho y Ciencias Políticas</v>
          </cell>
        </row>
        <row r="614">
          <cell r="A614">
            <v>4396</v>
          </cell>
          <cell r="B614" t="str">
            <v>VIVENCIAS Y COTIDIANIDADES DE ESTUDIANTES EN SITUACION DE DISCAPACIDAD EN LA FACULTAD DE CIENCIAS DE LA SALUD, UNIVERSIDAD DEL CAUCA AÑOS 2016-2017</v>
          </cell>
          <cell r="C614" t="str">
            <v>Gloria Esperanza Daza Timana</v>
          </cell>
          <cell r="D614">
            <v>34541388</v>
          </cell>
          <cell r="E614" t="str">
            <v>gdaza@unicauca.edu.co</v>
          </cell>
          <cell r="F614" t="str">
            <v>Terminado</v>
          </cell>
          <cell r="G614">
            <v>42401</v>
          </cell>
          <cell r="H614">
            <v>43132</v>
          </cell>
          <cell r="I614" t="str">
            <v>Comunicación Humana y sus Desórdenes</v>
          </cell>
          <cell r="J614" t="str">
            <v>Facultad de Ciencias de la Salud</v>
          </cell>
        </row>
        <row r="615">
          <cell r="A615">
            <v>4397</v>
          </cell>
          <cell r="B615" t="str">
            <v>REDES DE COMUNICACIONES COMPLETAMENTE OPTICAS: PROCESAMIENTO DE SEÑALES EN DOMINIO OPTICO. PARTE 3 (OSP-AON)</v>
          </cell>
          <cell r="C615" t="str">
            <v>Jose Giovanny Lopez Perafan</v>
          </cell>
          <cell r="D615">
            <v>76305514</v>
          </cell>
          <cell r="E615" t="str">
            <v>glopez@unicauca.edu.co</v>
          </cell>
          <cell r="F615" t="str">
            <v>En Ejecución</v>
          </cell>
          <cell r="G615">
            <v>42401</v>
          </cell>
          <cell r="H615">
            <v>42767</v>
          </cell>
          <cell r="I615" t="str">
            <v>Grupo I+D Nuevas Tecnologías en Telecomunicaciones - GNTT</v>
          </cell>
          <cell r="J615" t="str">
            <v>Facultad de Ingeniería Electrónica y Telecomunicaciones</v>
          </cell>
        </row>
        <row r="616">
          <cell r="A616">
            <v>4398</v>
          </cell>
          <cell r="B616" t="str">
            <v>DISEÑO E IMPLEMENTACIÓN DE UN PROTOTIPO DE COMUNICACIÓN DE DATOS BASADO EN HARDWARE RECONFIGURABLE FASE 3</v>
          </cell>
          <cell r="C616" t="str">
            <v>Pablo Emilio Jojoa Gomez</v>
          </cell>
          <cell r="D616">
            <v>12985932</v>
          </cell>
          <cell r="E616" t="str">
            <v>pjojoa@unicauca.edu.co</v>
          </cell>
          <cell r="F616" t="str">
            <v>Terminado</v>
          </cell>
          <cell r="G616">
            <v>42430</v>
          </cell>
          <cell r="H616">
            <v>42948</v>
          </cell>
          <cell r="I616" t="str">
            <v>Grupo I+D Nuevas Tecnologías en Telecomunicaciones - GNTT</v>
          </cell>
          <cell r="J616" t="str">
            <v>Facultad de Ingeniería Electrónica y Telecomunicaciones</v>
          </cell>
        </row>
        <row r="617">
          <cell r="A617">
            <v>4399</v>
          </cell>
          <cell r="B617" t="str">
            <v xml:space="preserve">IMPLEMENTACION DE UNA RED PARA COMPARTIR MATERIAL EDUCATIVO EN LA SUBREGION CENTRO DE DEPARTAMENTO DEL CAUCA. INNOVACCIÓN CAUCA._x000D_
</v>
          </cell>
          <cell r="C617" t="str">
            <v>Carlos Alberto Gaviria López</v>
          </cell>
          <cell r="D617">
            <v>76310264</v>
          </cell>
          <cell r="E617" t="str">
            <v>cgaviria@unicauca.edu.co</v>
          </cell>
          <cell r="F617" t="str">
            <v>En Ejecución</v>
          </cell>
          <cell r="G617">
            <v>42537</v>
          </cell>
          <cell r="H617">
            <v>43632</v>
          </cell>
          <cell r="I617" t="str">
            <v>Automática Industrial</v>
          </cell>
          <cell r="J617" t="str">
            <v>Facultad de Ingeniería Electrónica y Telecomunicaciones</v>
          </cell>
        </row>
        <row r="618">
          <cell r="A618">
            <v>4400</v>
          </cell>
          <cell r="B618" t="str">
            <v>APLICACIONES A TEORÍA DE INFORMACIÓN Y COMUNICACIÓN DE LOS CONJUNTOS DE SIDON Y SUS GENERALIZACIONES CONTRATO FP44842-131-2016</v>
          </cell>
          <cell r="C618" t="str">
            <v>Carlos Alberto Trujillo Solarte</v>
          </cell>
          <cell r="D618">
            <v>10532448</v>
          </cell>
          <cell r="E618" t="str">
            <v>trujillo@unicauca.edu.co</v>
          </cell>
          <cell r="F618" t="str">
            <v>En Ejecución</v>
          </cell>
          <cell r="G618">
            <v>42608</v>
          </cell>
          <cell r="H618">
            <v>43703</v>
          </cell>
          <cell r="I618" t="str">
            <v>MATEMÁTICA DISCRETA Y APLICACIONES: ERM MATDIS</v>
          </cell>
          <cell r="J618" t="str">
            <v>Facultad de Ciencias Naturales, Exactas y de la Educación</v>
          </cell>
        </row>
        <row r="619">
          <cell r="A619">
            <v>4401</v>
          </cell>
          <cell r="B619" t="str">
            <v>SECUENCIAS SONAR COMO CONJUNTOS DE SIDON Y NUEVAS CONSTRUCCIONES. CONVENIO ESPECIAL DE COOPERACIÓN No. FP44842-550-2015 CELEBRADO ENTRE LA FIDUPREVISORA S.A. Y LA UNIVERSIDAD DEL CAUCA.</v>
          </cell>
          <cell r="C619" t="str">
            <v>Carlos Alberto Trujillo Solarte</v>
          </cell>
          <cell r="D619">
            <v>10532448</v>
          </cell>
          <cell r="E619" t="str">
            <v>trujillo@unicauca.edu.co</v>
          </cell>
          <cell r="F619" t="str">
            <v>Terminado</v>
          </cell>
          <cell r="G619">
            <v>42504</v>
          </cell>
          <cell r="H619">
            <v>43053</v>
          </cell>
          <cell r="I619" t="str">
            <v>ALGEBRA, TEORIA DE NUMEROS Y APLICACIONES</v>
          </cell>
          <cell r="J619" t="str">
            <v>Interinstitucional</v>
          </cell>
        </row>
        <row r="620">
          <cell r="A620">
            <v>4402</v>
          </cell>
          <cell r="B620" t="str">
            <v>APLICACIONES DE LAS FORMAS LINEALES EN LOGARITMOS A SUCESIONES LINEALES RECURRENTES. CONVENIO ESPECIAL DE COOPERACIÓN No. FP44842-550-2015 CELEBRADO ENTRE LA FIDUPREVISORA S.A. Y LA UNIVERSIDAD DEL CAUCA.</v>
          </cell>
          <cell r="C620" t="str">
            <v xml:space="preserve">Jhon Jairo Bravo Grijalba </v>
          </cell>
          <cell r="D620">
            <v>76328867</v>
          </cell>
          <cell r="E620" t="str">
            <v>jbravo@unicauca.edu.co</v>
          </cell>
          <cell r="F620" t="str">
            <v>Terminado</v>
          </cell>
          <cell r="G620">
            <v>42504</v>
          </cell>
          <cell r="H620">
            <v>43053</v>
          </cell>
          <cell r="I620" t="str">
            <v>ALGEBRA, TEORIA DE NUMEROS Y APLICACIONES</v>
          </cell>
          <cell r="J620" t="str">
            <v>Interinstitucional</v>
          </cell>
        </row>
        <row r="621">
          <cell r="A621">
            <v>4403</v>
          </cell>
          <cell r="B621" t="str">
            <v>EVALUACIÓN DEL RIESGO EN LA SALUD DE MUJERES EXPUESTAS CRÓNICAMENTE A HUMO DE BIOMASA MEDIANTE LA ASOCIACIÓN DE INDICADORES DE FUNCIÓN PULMONAR Y VARIANTES POLIMÓRFICAS DE LA INTERLEUQUINA 10 (IL-10) Y HEDGEHOG INTERTACTING PROTEIN (HHIP). CONVENIO ESPECIAL DE COOPERACIÓN No. FP44842-550-2015 CELEBRADO ENTRE LA FIDUPREVISORA S.A. Y LA UNIVERSIDAD DEL CAUCA.</v>
          </cell>
          <cell r="C621" t="str">
            <v>Nohelia Cajas Salazar</v>
          </cell>
          <cell r="D621">
            <v>25280730</v>
          </cell>
          <cell r="E621" t="str">
            <v>nsalazar@unicauca.edu.co</v>
          </cell>
          <cell r="F621" t="str">
            <v>Terminado</v>
          </cell>
          <cell r="G621">
            <v>42504</v>
          </cell>
          <cell r="H621">
            <v>43053</v>
          </cell>
          <cell r="I621" t="str">
            <v>Toxicología Genética y Citogenética</v>
          </cell>
          <cell r="J621" t="str">
            <v>Facultad de Ciencias Naturales, Exactas y de la Educación</v>
          </cell>
        </row>
        <row r="622">
          <cell r="A622">
            <v>4404</v>
          </cell>
          <cell r="B622" t="str">
            <v>EVALUACIÓN DE DAÑO GENÉTICO EN LINFOCITOS DE SANGRE PERIFERICA, EN UNA POBLACIÓN EXPUESTA OCUPACIONALMENTE A SOLVENTES ORGÁNICOS. CONVENIO ESPECIAL DE COOPERACIÓN No. FP44842-550-2015 CELEBRADO ENTRE LA FIDUPREVISORA S.A. Y LA UNIVERSIDAD DEL CAUCA.</v>
          </cell>
          <cell r="C622" t="str">
            <v>Luz Stella Hoyos Giraldo</v>
          </cell>
          <cell r="D622">
            <v>32331874</v>
          </cell>
          <cell r="E622" t="str">
            <v>lshoyos@unicauca.edu.co</v>
          </cell>
          <cell r="F622" t="str">
            <v>Terminado</v>
          </cell>
          <cell r="G622">
            <v>42504</v>
          </cell>
          <cell r="H622">
            <v>43053</v>
          </cell>
          <cell r="I622" t="str">
            <v>Toxicología Genética y Citogenética</v>
          </cell>
          <cell r="J622" t="str">
            <v>Facultad de Ciencias Naturales, Exactas y de la Educación</v>
          </cell>
        </row>
        <row r="623">
          <cell r="A623">
            <v>4405</v>
          </cell>
          <cell r="B623" t="str">
            <v>ARQUITECTURA DE UN SISTEMA BÁSICO DE T-LEARNING BASADA EN MICROSERVICIOS. CONVENIO ESPECIAL DE COOPERACIÓN No. FP44842-550-2015 CELEBRADO ENTRE LA FIDUPREVISORA S.A. Y LA UNIVERSIDAD DEL CAUCA.</v>
          </cell>
          <cell r="C623" t="str">
            <v>Jose Luis Arciniegas Herrera</v>
          </cell>
          <cell r="D623">
            <v>76319265</v>
          </cell>
          <cell r="E623" t="str">
            <v>jlarci@unicauca.edu.co</v>
          </cell>
          <cell r="F623" t="str">
            <v>Terminado</v>
          </cell>
          <cell r="G623">
            <v>42504</v>
          </cell>
          <cell r="H623">
            <v>43053</v>
          </cell>
          <cell r="I623" t="str">
            <v>Ingeniería Telemática</v>
          </cell>
          <cell r="J623" t="str">
            <v>Facultad de Ingeniería Electrónica y Telecomunicaciones</v>
          </cell>
        </row>
        <row r="624">
          <cell r="A624">
            <v>4406</v>
          </cell>
          <cell r="B624" t="str">
            <v>FUNCIONAMIENTO VRI-2016. FORTALECIMIENTO DEL SISTEMA DE INVESTIGACIONES</v>
          </cell>
          <cell r="C624" t="str">
            <v>Alfonso Rafael  Buelvas Garay</v>
          </cell>
          <cell r="D624">
            <v>15041561</v>
          </cell>
          <cell r="E624" t="str">
            <v>abuelvas@unicauca.edu.co</v>
          </cell>
          <cell r="F624" t="str">
            <v>Terminado</v>
          </cell>
          <cell r="G624">
            <v>42370</v>
          </cell>
          <cell r="H624">
            <v>42735</v>
          </cell>
          <cell r="I624" t="str">
            <v>Investigadores Independientes</v>
          </cell>
          <cell r="J624" t="str">
            <v>Otro</v>
          </cell>
        </row>
        <row r="625">
          <cell r="A625">
            <v>4408</v>
          </cell>
          <cell r="B625" t="str">
            <v>APOYO A GRUPOS DE INVESTIGACION UNICAUCA-2016</v>
          </cell>
          <cell r="C625" t="str">
            <v>Alfonso Rafael  Buelvas Garay</v>
          </cell>
          <cell r="D625">
            <v>15041561</v>
          </cell>
          <cell r="E625" t="str">
            <v>abuelvas@unicauca.edu.co</v>
          </cell>
          <cell r="F625" t="str">
            <v>Terminado</v>
          </cell>
          <cell r="G625">
            <v>42370</v>
          </cell>
          <cell r="H625">
            <v>42735</v>
          </cell>
          <cell r="I625" t="str">
            <v>Investigadores Independientes</v>
          </cell>
          <cell r="J625" t="str">
            <v>Otro</v>
          </cell>
        </row>
        <row r="626">
          <cell r="A626">
            <v>4409</v>
          </cell>
          <cell r="B626" t="str">
            <v>EVALUACIÓN DEL EFECTO NUTRICIONAL DE LA GRASA Y DE UN CONCENTRADO PROTEICO OBTENIDOS DE RESIDUOS DE ORIGEN ANIMAL EN LA EFICIENCIA ALIMENTICIA DE TILAPIA ROJA (OREOCHROMIS SPP) Y CACHAMA BLANCA (PIARACTUS BRACHYPOMUS). CONTRATO DE FINANCIAMIENTO DE RECUPERACIÓN CONTINGENTE No. FP44842-100-2016_x000D_
CELEBRADO ENTRE FIDUCIARIA LA PREVISORA S.A. - FIDUPREVISORA S.A. ACTUANDO COMO VOCERA Y ADMINISTRADORA DEL FONDO NACIONAL DE FINANCIAMIENTO PARA LA CIENCIA, LA TECNOLOGÍA Y LA INNOVACIÓN, FONDO FRANCISCO JOSÉ DE CALDAS, LA UNIVERSIDAD DEL CAUCA-UNICAUCA Y PISCICOLA SALVAJINA SAT</v>
          </cell>
          <cell r="C626" t="str">
            <v>Nelson Jose Vivas Quila</v>
          </cell>
          <cell r="D626">
            <v>10545742</v>
          </cell>
          <cell r="E626" t="str">
            <v>nvivas@unicauca.edu.co</v>
          </cell>
          <cell r="F626" t="str">
            <v>Terminado</v>
          </cell>
          <cell r="G626">
            <v>42606</v>
          </cell>
          <cell r="H626">
            <v>43336</v>
          </cell>
          <cell r="I626" t="str">
            <v>Nutrición Agropecuaria</v>
          </cell>
          <cell r="J626" t="str">
            <v>Facultad de Ciencias Agrarias</v>
          </cell>
        </row>
        <row r="627">
          <cell r="A627">
            <v>4411</v>
          </cell>
          <cell r="B627" t="str">
            <v xml:space="preserve">ACCION COLECTIVA, COHESION SOCIAL Y ASOCIANISMO ETNICO EN EL DEPARTAMENTO DEL CAUCA. </v>
          </cell>
          <cell r="C627" t="str">
            <v>raul cortes landazury</v>
          </cell>
          <cell r="D627">
            <v>16776407</v>
          </cell>
          <cell r="E627" t="str">
            <v>rcortes@unicauca.edu.co</v>
          </cell>
          <cell r="F627" t="str">
            <v>Terminado</v>
          </cell>
          <cell r="G627">
            <v>42402</v>
          </cell>
          <cell r="H627">
            <v>42768</v>
          </cell>
          <cell r="I627" t="str">
            <v>Desarrollo y Políticas Públicas. POLINOMIA.</v>
          </cell>
          <cell r="J627" t="str">
            <v>Facultad de Ciencias Contables Económicas y Administrativas</v>
          </cell>
        </row>
        <row r="628">
          <cell r="A628">
            <v>4412</v>
          </cell>
          <cell r="B628" t="str">
            <v xml:space="preserve">EFECTIVIDAD DE LAS ALIANZAS PUBLICAS- PRIVADAS EN INFRAESTRUCTURA DE CARRETERAS: UN ANALISIS ECONOMICO DEL DESARROLLO CARRETERO EN COLOMBIA </v>
          </cell>
          <cell r="C628" t="str">
            <v>Monica Maria Sinisterra Rodriguez</v>
          </cell>
          <cell r="D628">
            <v>67002775</v>
          </cell>
          <cell r="E628" t="str">
            <v>msinisterra@unicauca.edu.co</v>
          </cell>
          <cell r="F628" t="str">
            <v>En Ejecución</v>
          </cell>
          <cell r="G628">
            <v>42402</v>
          </cell>
          <cell r="H628">
            <v>43099</v>
          </cell>
          <cell r="I628" t="str">
            <v>Desarrollo y Políticas Públicas. POLINOMIA.</v>
          </cell>
          <cell r="J628" t="str">
            <v>Facultad de Ciencias Contables Económicas y Administrativas</v>
          </cell>
        </row>
        <row r="629">
          <cell r="A629">
            <v>4413</v>
          </cell>
          <cell r="B629" t="str">
            <v>ANÁLISIS PRELIMINAR DE LA  ACTIVIDAD ANTIDEPRESIVA, ANSIOLÍTICA Y ANTICONVULSIVA DE Cyperus Hermaphroditus Y DE SU MECANISMO ANTI-INFLAMATORIO</v>
          </cell>
          <cell r="C629" t="str">
            <v xml:space="preserve">Tania Milena  Gutierrez Valencia </v>
          </cell>
          <cell r="D629">
            <v>48600287</v>
          </cell>
          <cell r="E629" t="str">
            <v>tgutierrez@unicauca.edu.co</v>
          </cell>
          <cell r="F629" t="str">
            <v>Terminado</v>
          </cell>
          <cell r="G629">
            <v>42005</v>
          </cell>
          <cell r="H629">
            <v>42430</v>
          </cell>
          <cell r="I629" t="str">
            <v>Grupo de Investigación en Procesos Electroquímicos - GIPEL</v>
          </cell>
          <cell r="J629" t="str">
            <v>Facultad de Ciencias Naturales, Exactas y de la Educación</v>
          </cell>
        </row>
        <row r="630">
          <cell r="A630">
            <v>4415</v>
          </cell>
          <cell r="B630" t="str">
            <v>FUNCIONAMIENTO EDITORIAL UNIVERSIDAD DEL CAUCA</v>
          </cell>
          <cell r="C630" t="str">
            <v>Alfonso Rafael  Buelvas Garay</v>
          </cell>
          <cell r="D630">
            <v>15041561</v>
          </cell>
          <cell r="E630" t="str">
            <v>abuelvas@unicauca.edu.co</v>
          </cell>
          <cell r="F630" t="str">
            <v>En Ejecución</v>
          </cell>
          <cell r="G630">
            <v>42370</v>
          </cell>
          <cell r="H630">
            <v>43100</v>
          </cell>
          <cell r="I630" t="str">
            <v>Investigadores Independientes</v>
          </cell>
          <cell r="J630" t="str">
            <v>Otro</v>
          </cell>
        </row>
        <row r="631">
          <cell r="A631">
            <v>4418</v>
          </cell>
          <cell r="B631" t="str">
            <v>MOOC MAKER: CONSTRUCTION OF MANAGEMENT CAPACITIES OF MOOCS IN HIGHER EDUCATION. ACUERDO DE ASOCIACIÓN ENTRE LA UNIVERSIDAD CARLOS III DE MADRID Y LA UNIVERSIDAD DEL CAUCA./ PARTNERSHIP AGREEMENT UNIVERSIDAD CARLOS III DE MADRID - UNIVERSIDAD DEL CAUCA.</v>
          </cell>
          <cell r="C631" t="str">
            <v>Mario Fernando  Solarte Sarasty</v>
          </cell>
          <cell r="D631">
            <v>76319313</v>
          </cell>
          <cell r="E631" t="str">
            <v>msolarte@unicauca.edu.co</v>
          </cell>
          <cell r="F631" t="str">
            <v>En Ejecución</v>
          </cell>
          <cell r="G631">
            <v>42292</v>
          </cell>
          <cell r="H631">
            <v>43387</v>
          </cell>
          <cell r="I631" t="str">
            <v>Ingeniería Telemática</v>
          </cell>
          <cell r="J631" t="str">
            <v>Facultad de Ingeniería Electrónica y Telecomunicaciones</v>
          </cell>
        </row>
        <row r="632">
          <cell r="A632">
            <v>4419</v>
          </cell>
          <cell r="B632" t="str">
            <v>LA POLÍTICA A LOS PUEBLOS INDÍGENAS EN COLOMBIA 2004-2014. DIEZ AÑOS ENTRE LA INDIFERENCIA Y EL EXOTISMO</v>
          </cell>
          <cell r="C632" t="str">
            <v>Tulio Enrique Rojas Curieux</v>
          </cell>
          <cell r="D632">
            <v>19250404</v>
          </cell>
          <cell r="E632" t="str">
            <v>trojas@unicauca.edu.co</v>
          </cell>
          <cell r="F632" t="str">
            <v>En Ejecución</v>
          </cell>
          <cell r="G632">
            <v>42430</v>
          </cell>
          <cell r="H632">
            <v>43009</v>
          </cell>
          <cell r="I632" t="str">
            <v>Estudios Linguísticos Pedagógicos y Socio Culturales del Suroccidente Colombiano</v>
          </cell>
          <cell r="J632" t="str">
            <v>Facultad de Ciencias Humanas y Sociales</v>
          </cell>
        </row>
        <row r="633">
          <cell r="A633">
            <v>4420</v>
          </cell>
          <cell r="B633" t="str">
            <v>ANÁLISIS DE LAS VARIABLES QUE INCIDEN EN LOS RECURSOS FINALES, EN COSTO Y PLAZO, EN LOS CONTRATOS DE OBRAS CIVILES REALIZADOS POR LA ALCALDÍA DEL MUNICIPIO DE POPAYÁN. FASE I: ENERO 1994-DICIEMBRE 2000</v>
          </cell>
          <cell r="C633" t="str">
            <v xml:space="preserve">Luis Ildemar  Bolaños Andrade </v>
          </cell>
          <cell r="D633">
            <v>10533156</v>
          </cell>
          <cell r="E633" t="str">
            <v>luisboan@unicauca.edu.co</v>
          </cell>
          <cell r="F633" t="str">
            <v>Suspendido</v>
          </cell>
          <cell r="G633">
            <v>42408</v>
          </cell>
          <cell r="H633">
            <v>42681</v>
          </cell>
          <cell r="I633" t="str">
            <v>INVESTIGACION EN CONSTRUCCION</v>
          </cell>
          <cell r="J633" t="str">
            <v>Facultad de Ingeniería Civil</v>
          </cell>
        </row>
        <row r="634">
          <cell r="A634">
            <v>4421</v>
          </cell>
          <cell r="B634" t="str">
            <v>IMPLEMENTACIÓN DE BUENAS PRÁCTICAS DE POSCOSECHA DE LA CEBOLLA DE RAMA (ALLIUM FISTULOSUM) PARA EL FORTALECIMIENTO SOCIO-EMPRESARIAL DE LOS PRODUCTORES DEL MUNICIPIO DE SILVIA – CAUCA. CONTRATO DE FINANCIAMIENTO DE RECUPERACIÓN CONTINGENTE No. FP44842-159-2016. CODIGO COLCIENCIAS #71353255</v>
          </cell>
          <cell r="C634" t="str">
            <v>VICTOR FELIPE TERAN GOMEZ</v>
          </cell>
          <cell r="D634">
            <v>10545831</v>
          </cell>
          <cell r="E634" t="str">
            <v>vfteran@unicauca.edu.co</v>
          </cell>
          <cell r="F634" t="str">
            <v>En Ejecución</v>
          </cell>
          <cell r="G634">
            <v>42606</v>
          </cell>
          <cell r="H634">
            <v>43496</v>
          </cell>
          <cell r="I634" t="str">
            <v>QUIMICA ANALITICA AMBIENTAL</v>
          </cell>
          <cell r="J634" t="str">
            <v>Facultad de Ciencias Naturales, Exactas y de la Educación</v>
          </cell>
        </row>
        <row r="635">
          <cell r="A635">
            <v>4422</v>
          </cell>
          <cell r="B635" t="str">
            <v>IDENTIFICACACION DE IMPACTOS AMBIENTALES, SOCIALES Y CULTURAS GENERADOS POR LA MINERIA EN TERRITORIOS ANCESTRALES DE COMUNIDADES NEGRAS EN EL NORTE DEL CAUCA</v>
          </cell>
          <cell r="C635" t="str">
            <v>AXEL ALEJANDRO ROJAS MARTINEZ</v>
          </cell>
          <cell r="D635">
            <v>16782962</v>
          </cell>
          <cell r="E635" t="str">
            <v>axelrojasm@unicauca.edu.co</v>
          </cell>
          <cell r="F635" t="str">
            <v>Terminado</v>
          </cell>
          <cell r="G635">
            <v>42370</v>
          </cell>
          <cell r="H635">
            <v>42735</v>
          </cell>
          <cell r="I635" t="str">
            <v>POLITICA DE LA ALTERIDAD</v>
          </cell>
          <cell r="J635" t="str">
            <v>Facultad de Ciencias Humanas y Sociales</v>
          </cell>
        </row>
        <row r="636">
          <cell r="A636">
            <v>4423</v>
          </cell>
          <cell r="B636" t="str">
            <v>DIDÁCTICA DE LA LITERATURA DESDE UNA PERSPECTIVA COMPARATISTA</v>
          </cell>
          <cell r="C636" t="str">
            <v>Patricia  Aristizabal Montes</v>
          </cell>
          <cell r="D636">
            <v>30273289</v>
          </cell>
          <cell r="E636" t="str">
            <v>paristizabal@unicauca.edu.co</v>
          </cell>
          <cell r="F636" t="str">
            <v>En Ejecución</v>
          </cell>
          <cell r="G636">
            <v>42430</v>
          </cell>
          <cell r="H636">
            <v>43281</v>
          </cell>
          <cell r="I636" t="str">
            <v>Literatura, Cultura y Educación</v>
          </cell>
          <cell r="J636" t="str">
            <v>Casa Museo Mosquera</v>
          </cell>
        </row>
        <row r="637">
          <cell r="A637">
            <v>4424</v>
          </cell>
          <cell r="B637" t="str">
            <v>EVALUACION DE LA EFICACIA DEL ABONO ORGANICO LIQUIDO MINERALIZADO (A.L.O.F.A.) EN LAS PLANTAS DE CAFÉ (COFFEA ARABICA)</v>
          </cell>
          <cell r="C637" t="str">
            <v xml:space="preserve">Consuelo  Montes Rojas </v>
          </cell>
          <cell r="D637">
            <v>51628500</v>
          </cell>
          <cell r="E637" t="str">
            <v>cmontesr@unicauca.edu.co</v>
          </cell>
          <cell r="F637" t="str">
            <v>En Ejecución</v>
          </cell>
          <cell r="G637">
            <v>42370</v>
          </cell>
          <cell r="H637">
            <v>43313</v>
          </cell>
          <cell r="I637" t="str">
            <v>TULL, Grupo de Investigaciones para el Desarrollo Rural.</v>
          </cell>
          <cell r="J637" t="str">
            <v>Facultad de Ciencias Agrarias</v>
          </cell>
        </row>
        <row r="638">
          <cell r="A638">
            <v>4425</v>
          </cell>
          <cell r="B638" t="str">
            <v>FORTALECIMIENTO DEL SISTEMA TURISTICO REGIONAL DESDE LA POLITICA PUBLICA: UNA PROPUESTA ESTRATEGICA EN ALIANZA ENTRE LA UNIVERSIDAD, EL ESTADO, EL SECTOR PRODUCTIVO Y LA SOCIEDAD CIVIL</v>
          </cell>
          <cell r="C638" t="str">
            <v>Andrés José Castrillón Muñoz</v>
          </cell>
          <cell r="D638">
            <v>10535159</v>
          </cell>
          <cell r="E638" t="str">
            <v>andresj99@yahoo.com</v>
          </cell>
          <cell r="F638" t="str">
            <v>Terminado</v>
          </cell>
          <cell r="G638">
            <v>42430</v>
          </cell>
          <cell r="H638">
            <v>42795</v>
          </cell>
          <cell r="I638" t="str">
            <v>DESARROLLO TURISTICO Y REGIONAL</v>
          </cell>
          <cell r="J638" t="str">
            <v>Facultad de Ciencias Contables Económicas y Administrativas</v>
          </cell>
        </row>
        <row r="639">
          <cell r="A639">
            <v>4426</v>
          </cell>
          <cell r="B639" t="str">
            <v>DETERMINACION DE LA INVARIANZA TEMPORAL DE COMPONENTES PRINCIPALES E INDEPENDIENTES EN SEÑALES ELECTROENCEFALOGRAFICAS.</v>
          </cell>
          <cell r="C639" t="str">
            <v>Carlos Felipe Rengifo Rodas</v>
          </cell>
          <cell r="D639">
            <v>14896791</v>
          </cell>
          <cell r="E639" t="str">
            <v>caferen@unicauca.edu.co</v>
          </cell>
          <cell r="F639" t="str">
            <v>Terminado</v>
          </cell>
          <cell r="G639">
            <v>42209</v>
          </cell>
          <cell r="H639">
            <v>42484</v>
          </cell>
          <cell r="I639" t="str">
            <v>Automática Industrial</v>
          </cell>
          <cell r="J639" t="str">
            <v>Facultad de Ingeniería Electrónica y Telecomunicaciones</v>
          </cell>
        </row>
        <row r="640">
          <cell r="A640">
            <v>4427</v>
          </cell>
          <cell r="B640" t="str">
            <v>NEUROMOTIC: SISTEMA MÓVIL PARA EL APOYO AL DIAGNÓSTICO DE LA EPILEPSIA. CONTRATO DE FINANCIAMIENTO DE RECUPERACIÓN CONTINGENTE NO. FP44842-154-2016. CÓDIGO COLCIENCIAS NO. 110371552329.</v>
          </cell>
          <cell r="C640" t="str">
            <v>Diego Mauricio Lopez Gutierrez</v>
          </cell>
          <cell r="D640">
            <v>76325018</v>
          </cell>
          <cell r="E640" t="str">
            <v>dmlopez@unicauca.edu.co</v>
          </cell>
          <cell r="F640" t="str">
            <v>En Ejecución</v>
          </cell>
          <cell r="G640">
            <v>42558</v>
          </cell>
          <cell r="H640">
            <v>43653</v>
          </cell>
          <cell r="I640" t="str">
            <v>Ingeniería Telemática</v>
          </cell>
          <cell r="J640" t="str">
            <v>Facultad de Ingeniería Electrónica y Telecomunicaciones</v>
          </cell>
        </row>
        <row r="641">
          <cell r="A641">
            <v>4428</v>
          </cell>
          <cell r="B641" t="str">
            <v xml:space="preserve">PROTOTIPO DE ELASTOGRAFIA ULTRASONICA PARA APOYO AL DIAGNOSTICO DE CANCER DE MAMA </v>
          </cell>
          <cell r="C641" t="str">
            <v>Carlos Alberto Gaviria López</v>
          </cell>
          <cell r="D641">
            <v>76310264</v>
          </cell>
          <cell r="E641" t="str">
            <v>cgaviria@unicauca.edu.co</v>
          </cell>
          <cell r="F641" t="str">
            <v>En Ejecución</v>
          </cell>
          <cell r="G641">
            <v>42720</v>
          </cell>
          <cell r="H641">
            <v>43236</v>
          </cell>
          <cell r="I641" t="str">
            <v>Automática Industrial</v>
          </cell>
          <cell r="J641" t="str">
            <v>Facultad de Ingeniería Electrónica y Telecomunicaciones</v>
          </cell>
        </row>
        <row r="642">
          <cell r="A642">
            <v>4429</v>
          </cell>
          <cell r="B642" t="str">
            <v>PRODUCCION ACADEMICA DE LA FACULTAD DE CIENCIAS DE LA SALUD, UNIVERSIDAD DEL CAUCA 2010 - MARZO 2016. INNOVACCIÓN CAUCA.</v>
          </cell>
          <cell r="C642" t="str">
            <v>Mario Delgado Noguera</v>
          </cell>
          <cell r="D642">
            <v>10533346</v>
          </cell>
          <cell r="E642" t="str">
            <v>mariodelg@gmail.com</v>
          </cell>
          <cell r="F642" t="str">
            <v>En Ejecución</v>
          </cell>
          <cell r="G642">
            <v>42598</v>
          </cell>
          <cell r="H642">
            <v>43075</v>
          </cell>
          <cell r="I642" t="str">
            <v>Lactancia materna y alimentación complementaria</v>
          </cell>
          <cell r="J642" t="str">
            <v>Facultad de Ciencias de la Salud</v>
          </cell>
        </row>
        <row r="643">
          <cell r="A643">
            <v>4430</v>
          </cell>
          <cell r="B643" t="str">
            <v xml:space="preserve">SEMILLEROS IDIS "FORMACION DE ARQUITECTURAS DE SOFTWARE PARA LA INDUSTRIA REGIONAL: INCORPORACION DE LAS PRACTICAS DE ARQUITECTURA EN LA FORMACION COMPLEMENTARIA DE LOS INGENIEROS DE SISTEMAS". INNOVACCIÓN CAUCA. </v>
          </cell>
          <cell r="C643" t="str">
            <v>Julio Ariel Hurtado Alegria</v>
          </cell>
          <cell r="D643">
            <v>76317623</v>
          </cell>
          <cell r="E643" t="str">
            <v>ahurtado@unicauca.edu.co</v>
          </cell>
          <cell r="F643" t="str">
            <v>En Ejecución</v>
          </cell>
          <cell r="G643">
            <v>42598</v>
          </cell>
          <cell r="H643">
            <v>43024</v>
          </cell>
          <cell r="I643" t="str">
            <v>Ingeniería Telemática</v>
          </cell>
          <cell r="J643" t="str">
            <v>Facultad de Ingeniería Electrónica y Telecomunicaciones</v>
          </cell>
        </row>
        <row r="644">
          <cell r="A644">
            <v>4431</v>
          </cell>
          <cell r="B644" t="str">
            <v>JORNADA DE CAPACITACION Y ACTUALIZACION  EN BIOLOGIA MOLECULAR DEL CANCER Y EN NUEVAS TECNOLOGIAS PARA SU PRONOSTICO, DIAGNOSTICO Y TRATAMIENTO. INNOVACCIÓN CAUCA.</v>
          </cell>
          <cell r="C644" t="str">
            <v>Julio Cesar Klinger Hernandez</v>
          </cell>
          <cell r="D644">
            <v>10526732</v>
          </cell>
          <cell r="E644" t="str">
            <v>inmunocauca@yahoo.com</v>
          </cell>
          <cell r="F644" t="str">
            <v>En Ejecución</v>
          </cell>
          <cell r="G644">
            <v>42598</v>
          </cell>
          <cell r="H644">
            <v>43236</v>
          </cell>
          <cell r="I644" t="str">
            <v>Inmunología y Enfermedades infecciosas</v>
          </cell>
          <cell r="J644" t="str">
            <v>Facultad de Ciencias de la Salud</v>
          </cell>
        </row>
        <row r="645">
          <cell r="A645">
            <v>4432</v>
          </cell>
          <cell r="B645" t="str">
            <v>FORMACION EN AVALUACION AGRONOMICA DE FORRAJES TROPICALES EN EL SEMILLERO DE INVESTIGACION DE NUTRIFACA. INNOVACCIÓN CAUCA.</v>
          </cell>
          <cell r="C645" t="str">
            <v>Nelson Jose Vivas Quila</v>
          </cell>
          <cell r="D645">
            <v>10545742</v>
          </cell>
          <cell r="E645" t="str">
            <v>nvivas@unicauca.edu.co</v>
          </cell>
          <cell r="F645" t="str">
            <v>En Ejecución</v>
          </cell>
          <cell r="G645">
            <v>42598</v>
          </cell>
          <cell r="H645">
            <v>43024</v>
          </cell>
          <cell r="I645" t="str">
            <v>Nutrición Agropecuaria</v>
          </cell>
          <cell r="J645" t="str">
            <v>Facultad de Ciencias Agrarias</v>
          </cell>
        </row>
        <row r="646">
          <cell r="A646">
            <v>4433</v>
          </cell>
          <cell r="B646" t="str">
            <v>EVALUACION DE POLIMORFISMO GENETICOS Y FUNCION PULMONAR PARA ESTIMAR RIESGOS DE SALUD POR EL USO DE BIOMASA COMO COMBUSTIBLE DOMESTICO. INNOVACCIÓN CAUCA.</v>
          </cell>
          <cell r="C646" t="str">
            <v>Nohelia Cajas Salazar</v>
          </cell>
          <cell r="D646">
            <v>25280730</v>
          </cell>
          <cell r="E646" t="str">
            <v>nsalazar@unicauca.edu.co</v>
          </cell>
          <cell r="F646" t="str">
            <v>En Ejecución</v>
          </cell>
          <cell r="G646">
            <v>42598</v>
          </cell>
          <cell r="H646">
            <v>43342</v>
          </cell>
          <cell r="I646" t="str">
            <v>Toxicología Genética y Citogenética</v>
          </cell>
          <cell r="J646" t="str">
            <v>Facultad de Ciencias Naturales, Exactas y de la Educación</v>
          </cell>
        </row>
        <row r="647">
          <cell r="A647">
            <v>4434</v>
          </cell>
          <cell r="B647" t="str">
            <v xml:space="preserve">SEMILLERO DIPO "UN ESTUDIO DE LA GRAFICA DEL MOVIMIENTO ESTUDIANTIL DE LA UNIVERSIDAD DEL CAUCA DE COMIENZOS DEL SIGLO XXI, A LA CONSOLIDACION DE UN OBSERVATORIO COMO SEMILLERO DE INVESTIGACION EN DISEÑO GRAFICO". INNOVACCIÓN CAUCA. </v>
          </cell>
          <cell r="C647" t="str">
            <v>Rosa Elizabeth Tabares Trujillo</v>
          </cell>
          <cell r="D647">
            <v>29345220</v>
          </cell>
          <cell r="E647" t="str">
            <v>rtabares@unicauca.edu.co</v>
          </cell>
          <cell r="F647" t="str">
            <v>En Ejecución</v>
          </cell>
          <cell r="G647">
            <v>42598</v>
          </cell>
          <cell r="H647">
            <v>42963</v>
          </cell>
          <cell r="I647" t="str">
            <v>Antropacifico</v>
          </cell>
          <cell r="J647" t="str">
            <v>Facultad de Ciencias Humanas y Sociales</v>
          </cell>
        </row>
        <row r="648">
          <cell r="A648">
            <v>4435</v>
          </cell>
          <cell r="B648" t="str">
            <v>FACTORES DE DESERCIÓN ESTUDIANTIL DEL PROGRAMA DE FONOAUDIOLOGÍA  UNIVERSIDAD DEL CAUCA 2012 – 2015</v>
          </cell>
          <cell r="C648" t="str">
            <v xml:space="preserve">Claudia Ximena  Campo Cañar </v>
          </cell>
          <cell r="D648">
            <v>34558669</v>
          </cell>
          <cell r="E648" t="str">
            <v>xcampo@unicauca.edu.co</v>
          </cell>
          <cell r="F648" t="str">
            <v>Terminado</v>
          </cell>
          <cell r="G648">
            <v>42400</v>
          </cell>
          <cell r="H648">
            <v>42916</v>
          </cell>
          <cell r="I648" t="str">
            <v>Comunicación Humana y sus Desórdenes</v>
          </cell>
          <cell r="J648" t="str">
            <v>Facultad de Ciencias de la Salud</v>
          </cell>
        </row>
        <row r="649">
          <cell r="A649">
            <v>4437</v>
          </cell>
          <cell r="B649" t="str">
            <v xml:space="preserve">DISEÑO  E IMPLEMENTACION DE UN SERVICIO WEB  DE VIGILANCIA Y SEGUIMIENTO DE LA HIPOACUSIA LABORAL EN LOS TRABAJADORES  EXPUESTOS A RUIDO ”POPAYAN 2016-2017 </v>
          </cell>
          <cell r="C649" t="str">
            <v xml:space="preserve">Maria Consuelo  Chaves Peñaranda </v>
          </cell>
          <cell r="D649">
            <v>34533840</v>
          </cell>
          <cell r="E649" t="str">
            <v>mchaves@unicauca.edu.co</v>
          </cell>
          <cell r="F649" t="str">
            <v>Terminado</v>
          </cell>
          <cell r="G649">
            <v>41913</v>
          </cell>
          <cell r="H649">
            <v>42674</v>
          </cell>
          <cell r="I649" t="str">
            <v>Comunicación Humana y sus Desórdenes</v>
          </cell>
          <cell r="J649" t="str">
            <v>Facultad de Ciencias de la Salud</v>
          </cell>
        </row>
        <row r="650">
          <cell r="A650">
            <v>4438</v>
          </cell>
          <cell r="B650" t="str">
            <v>EVALUACIÓN DE ACTIVIDAD ANTIOXIDANTE Y FARMACOLÓGICA EN EL EXTRACTO ETANÓLICO DE HOJAS DE CRINUM X POWELLII (AMARYLLIDACEAE)</v>
          </cell>
          <cell r="C650" t="str">
            <v>Fabio Antonio Cabezas Fajardo</v>
          </cell>
          <cell r="D650">
            <v>14939780</v>
          </cell>
          <cell r="E650" t="str">
            <v>facabz@unicauca.edu.co</v>
          </cell>
          <cell r="F650" t="str">
            <v>Terminado</v>
          </cell>
          <cell r="G650">
            <v>42299</v>
          </cell>
          <cell r="H650">
            <v>42665</v>
          </cell>
          <cell r="I650" t="str">
            <v>Química de Compuestos Bioactivos</v>
          </cell>
          <cell r="J650" t="str">
            <v>Facultad de Ciencias Naturales, Exactas y de la Educación</v>
          </cell>
        </row>
        <row r="651">
          <cell r="A651">
            <v>4439</v>
          </cell>
          <cell r="B651" t="str">
            <v xml:space="preserve">LOS SABORES DE ANTIOQUIA EN LA OBRA COMPLETA DE TOMAS CARRASQUILLA </v>
          </cell>
          <cell r="C651" t="str">
            <v>Carlos Humberto  Illera Montoya</v>
          </cell>
          <cell r="D651">
            <v>6264669</v>
          </cell>
          <cell r="E651" t="str">
            <v>carloshillera@gmail.com</v>
          </cell>
          <cell r="F651" t="str">
            <v>En Ejecución</v>
          </cell>
          <cell r="G651">
            <v>42590</v>
          </cell>
          <cell r="H651">
            <v>42955</v>
          </cell>
          <cell r="I651" t="str">
            <v>PATRIMONIO GASTRONÓMICO DEL DEPARTAMENTO DEL CAUCA</v>
          </cell>
          <cell r="J651" t="str">
            <v>Facultad de Ciencias Humanas y Sociales</v>
          </cell>
        </row>
        <row r="652">
          <cell r="A652">
            <v>4440</v>
          </cell>
          <cell r="B652" t="str">
            <v>UN ALGORITMO TIPO NEWTON GLOBALIZADO PARA RESOLVER LA ECUACION CUADRATICA MATRICIAL</v>
          </cell>
          <cell r="C652" t="str">
            <v>Rosana Pérez Mera</v>
          </cell>
          <cell r="D652">
            <v>34548200</v>
          </cell>
          <cell r="E652" t="str">
            <v>rosana@unicauca.edu.co</v>
          </cell>
          <cell r="F652" t="str">
            <v>Terminado</v>
          </cell>
          <cell r="G652">
            <v>42576</v>
          </cell>
          <cell r="H652">
            <v>43125</v>
          </cell>
          <cell r="I652" t="str">
            <v>Grupo de Optimización</v>
          </cell>
          <cell r="J652" t="str">
            <v>Facultad de Ciencias Naturales, Exactas y de la Educación</v>
          </cell>
        </row>
        <row r="653">
          <cell r="A653">
            <v>4441</v>
          </cell>
          <cell r="B653" t="str">
            <v xml:space="preserve">HAPHOP FISIO II – UN JUEGO SERIO INTERACTIVO BASADO EN MOVIMIENTO (EXERGAME) PARA EL SOPORTE A TERAPIAS COGNITIVAS EN NIÑOS. INNOVACCIÓN CAUCA._x000D_
</v>
          </cell>
          <cell r="C653" t="str">
            <v>Diego Mauricio Lopez Gutierrez</v>
          </cell>
          <cell r="D653">
            <v>76325018</v>
          </cell>
          <cell r="E653" t="str">
            <v>dmlopez@unicauca.edu.co</v>
          </cell>
          <cell r="F653" t="str">
            <v>En Ejecución</v>
          </cell>
          <cell r="G653">
            <v>42704</v>
          </cell>
          <cell r="H653">
            <v>43464</v>
          </cell>
          <cell r="I653" t="str">
            <v>Ingeniería Telemática</v>
          </cell>
          <cell r="J653" t="str">
            <v>Facultad de Ingeniería Electrónica y Telecomunicaciones</v>
          </cell>
        </row>
        <row r="654">
          <cell r="A654">
            <v>4442</v>
          </cell>
          <cell r="B654" t="str">
            <v>ESTUDIO DE CARGAS POLÍNICAS COLECTADAS POR ABEJAS Y MONITOREO POBLACIONAL DE AVES ASOCIADAS A DOS SISTEMAS DE PRODUCCIÓN CAFETERA, POPAYÁN - INNOVACCIÓN CAUCA. INNOVACCIÓN CAUCA.</v>
          </cell>
          <cell r="C654" t="str">
            <v>Maria Cristina Gallego Ropero</v>
          </cell>
          <cell r="D654">
            <v>31986406</v>
          </cell>
          <cell r="E654" t="str">
            <v>mgallego@unicauca.edu.co</v>
          </cell>
          <cell r="F654" t="str">
            <v>En Ejecución</v>
          </cell>
          <cell r="G654">
            <v>42684</v>
          </cell>
          <cell r="H654">
            <v>43229</v>
          </cell>
          <cell r="I654" t="str">
            <v>Estudios Ambientales</v>
          </cell>
          <cell r="J654" t="str">
            <v>Facultad de Ciencias Naturales, Exactas y de la Educación</v>
          </cell>
        </row>
        <row r="655">
          <cell r="A655">
            <v>4443</v>
          </cell>
          <cell r="B655" t="str">
            <v>CHAKRA Y GASTRONOMIA: VALORACION SOCIOCULTURAL Y CONSOLIDACION DE LOS CONOCIMIENTOS Y PRACTICAS EN EL PUEBLO KICHWA DE LA AMAZONIA ECUATORIANA</v>
          </cell>
          <cell r="C655" t="str">
            <v>Jairo Tocancipá Falla</v>
          </cell>
          <cell r="D655">
            <v>12120023</v>
          </cell>
          <cell r="E655" t="str">
            <v>jtocancipa@unicauca.edu.co</v>
          </cell>
          <cell r="F655" t="str">
            <v>Terminado</v>
          </cell>
          <cell r="G655">
            <v>42278</v>
          </cell>
          <cell r="H655">
            <v>43100</v>
          </cell>
          <cell r="I655" t="str">
            <v>Estudios Sociales Comparativos Andes, Amazonia, Costa Pacífica</v>
          </cell>
          <cell r="J655" t="str">
            <v>Facultad de Ciencias Humanas y Sociales</v>
          </cell>
        </row>
        <row r="656">
          <cell r="A656">
            <v>4444</v>
          </cell>
          <cell r="B656" t="str">
            <v>ANALISIS DE CONTENIDO DEL CANAL TELEPACIFICO. REPRESENTACION DE MINORÍAS ETNICAS</v>
          </cell>
          <cell r="C656" t="str">
            <v>Piedad Ruiz Echeverry</v>
          </cell>
          <cell r="D656">
            <v>31900022</v>
          </cell>
          <cell r="E656" t="str">
            <v>pruiz@unicauca.edu.co</v>
          </cell>
          <cell r="F656" t="str">
            <v>Terminado</v>
          </cell>
          <cell r="G656">
            <v>42576</v>
          </cell>
          <cell r="H656">
            <v>43084</v>
          </cell>
          <cell r="I656" t="str">
            <v>Grupo de Investigación y Estudios en Comunicación</v>
          </cell>
          <cell r="J656" t="str">
            <v>Facultad de Derecho y Ciencias Políticas</v>
          </cell>
        </row>
        <row r="657">
          <cell r="A657">
            <v>4445</v>
          </cell>
          <cell r="B657" t="str">
            <v xml:space="preserve">CORTICOESTEROIDES MATERNA PARA NIÑOS CON ARTRITIS SÉPTICA </v>
          </cell>
          <cell r="C657" t="str">
            <v>Mario Delgado Noguera</v>
          </cell>
          <cell r="D657">
            <v>10533346</v>
          </cell>
          <cell r="E657" t="str">
            <v>mariodelg@gmail.com</v>
          </cell>
          <cell r="F657" t="str">
            <v>En Ejecución</v>
          </cell>
          <cell r="G657">
            <v>42644</v>
          </cell>
          <cell r="H657">
            <v>43039</v>
          </cell>
          <cell r="I657" t="str">
            <v>Lactancia materna y alimentación complementaria</v>
          </cell>
          <cell r="J657" t="str">
            <v>Facultad de Ciencias de la Salud</v>
          </cell>
        </row>
        <row r="658">
          <cell r="A658">
            <v>4447</v>
          </cell>
          <cell r="B658" t="str">
            <v xml:space="preserve">CONDICIONES SOCIALES Y ECONÓMICAS DE LA PLAZAS DE MERCADO DE LA CIUDAD DE POPAYÁN. EL CASO DEL BARRIO BOLÍVAR Y LA ESMERALDA </v>
          </cell>
          <cell r="C658" t="str">
            <v>Claudia Liceth Fajardo Hoyos</v>
          </cell>
          <cell r="D658">
            <v>25273114</v>
          </cell>
          <cell r="E658" t="str">
            <v>cfajardo@unicauca.edu.co</v>
          </cell>
          <cell r="F658" t="str">
            <v>Terminado</v>
          </cell>
          <cell r="G658">
            <v>42401</v>
          </cell>
          <cell r="H658">
            <v>43089</v>
          </cell>
          <cell r="I658" t="str">
            <v>Entropía</v>
          </cell>
          <cell r="J658" t="str">
            <v>Facultad de Ciencias Contables Económicas y Administrativas</v>
          </cell>
        </row>
        <row r="659">
          <cell r="A659">
            <v>4448</v>
          </cell>
          <cell r="B659" t="str">
            <v>EXTERNALIDADES DEL SISTEMA DE TRANSPORTE DE LA CIUDAD DE POPAYÁN</v>
          </cell>
          <cell r="C659" t="str">
            <v>Claudia Liceth Fajardo Hoyos</v>
          </cell>
          <cell r="D659">
            <v>25273114</v>
          </cell>
          <cell r="E659" t="str">
            <v>cfajardo@unicauca.edu.co</v>
          </cell>
          <cell r="F659" t="str">
            <v>Terminado</v>
          </cell>
          <cell r="G659">
            <v>42401</v>
          </cell>
          <cell r="H659">
            <v>43089</v>
          </cell>
          <cell r="I659" t="str">
            <v>Entropía</v>
          </cell>
          <cell r="J659" t="str">
            <v>Facultad de Ciencias Contables Económicas y Administrativas</v>
          </cell>
        </row>
        <row r="660">
          <cell r="A660">
            <v>4450</v>
          </cell>
          <cell r="B660" t="str">
            <v>PROBLEMA DE BÜCHI, ETAPA I: CONSTRUCCIÓN DE TERNAS CASI PITAGÓRICAS</v>
          </cell>
          <cell r="C660" t="str">
            <v>Freddy WIlliam Bustos Rengifo</v>
          </cell>
          <cell r="D660">
            <v>16611778</v>
          </cell>
          <cell r="E660" t="str">
            <v>frebust@unicauca.edu.co</v>
          </cell>
          <cell r="F660" t="str">
            <v>En Ejecución</v>
          </cell>
          <cell r="G660">
            <v>42576</v>
          </cell>
          <cell r="H660">
            <v>43306</v>
          </cell>
          <cell r="I660" t="str">
            <v>Connúmeros</v>
          </cell>
          <cell r="J660" t="str">
            <v>Facultad de Ciencias Naturales, Exactas y de la Educación</v>
          </cell>
        </row>
        <row r="661">
          <cell r="A661">
            <v>4451</v>
          </cell>
          <cell r="B661" t="str">
            <v>APLICACIÓN DE MODELOS COLABORATIVOS PARA FORTALECER EL USO EDUCATIVO DE LAS TIC EN LOS COLEGIOS PÚBLICOS DE POPAYÁN. CONVENIO INTERADMINISTRATIVO N° 201600006447 CELEBRADO ENTRE EL MUNICIPIO DE POPAYÁN Y LA UNIVERSIDAD DEL CAUCA</v>
          </cell>
          <cell r="C661" t="str">
            <v>Julio Ariel Hurtado Alegria</v>
          </cell>
          <cell r="D661">
            <v>76317623</v>
          </cell>
          <cell r="E661" t="str">
            <v>ahurtado@unicauca.edu.co</v>
          </cell>
          <cell r="F661" t="str">
            <v>En Ejecución</v>
          </cell>
          <cell r="G661">
            <v>42491</v>
          </cell>
          <cell r="H661">
            <v>42735</v>
          </cell>
          <cell r="I661" t="str">
            <v>Investigación y desarrollo en ingeniería de software - IDIS</v>
          </cell>
          <cell r="J661" t="str">
            <v>Facultad de Ingeniería Electrónica y Telecomunicaciones</v>
          </cell>
        </row>
        <row r="662">
          <cell r="A662">
            <v>4452</v>
          </cell>
          <cell r="B662" t="str">
            <v xml:space="preserve">EVALUACION DEL PROCESO DE POLINIZACION POR ABEJAS COMO SERVICIO ECOSISTEMICO EN LANTACIONES DE CAFE EN LA MESETA DE POPAYAN. INNOVACCIÓN CAUCA. </v>
          </cell>
          <cell r="C662" t="str">
            <v>Maria Cristina Gallego Ropero</v>
          </cell>
          <cell r="D662">
            <v>31986406</v>
          </cell>
          <cell r="E662" t="str">
            <v>mgallego@unicauca.edu.co</v>
          </cell>
          <cell r="F662" t="str">
            <v>En Ejecución</v>
          </cell>
          <cell r="G662">
            <v>42684</v>
          </cell>
          <cell r="H662">
            <v>43141</v>
          </cell>
          <cell r="I662" t="str">
            <v>Estudios Ambientales</v>
          </cell>
          <cell r="J662" t="str">
            <v>Facultad de Ciencias Naturales, Exactas y de la Educación</v>
          </cell>
        </row>
        <row r="663">
          <cell r="A663">
            <v>4453</v>
          </cell>
          <cell r="B663" t="str">
            <v>ESCUELA ANDARIEGA DE VIOLINES NEGROS EN BUENOS AIRES, CAUCA</v>
          </cell>
          <cell r="C663" t="str">
            <v>Teresa Elizabeth Muñoz Ñañez</v>
          </cell>
          <cell r="D663">
            <v>34534894</v>
          </cell>
          <cell r="E663" t="str">
            <v>palomamunoz@unicauca.edu.co</v>
          </cell>
          <cell r="F663" t="str">
            <v>Formulado</v>
          </cell>
          <cell r="G663">
            <v>1</v>
          </cell>
          <cell r="H663">
            <v>36161</v>
          </cell>
          <cell r="I663" t="str">
            <v>EDUCACION ARTISTICA</v>
          </cell>
          <cell r="J663" t="str">
            <v>Facultad de Ciencias Naturales, Exactas y de la Educación</v>
          </cell>
        </row>
        <row r="664">
          <cell r="A664">
            <v>4454</v>
          </cell>
          <cell r="B664" t="str">
            <v>CARACTERIZACION DE LAS INTERACCIONES ENTRE AVES FRUGIVORAS Y PLANTAS ORNITOCORAS DEL BOSQUE ALTOANDINO EN TOTORO, CAUCA</v>
          </cell>
          <cell r="C664" t="str">
            <v>Luis German Gomez Bernal</v>
          </cell>
          <cell r="D664">
            <v>79324903</v>
          </cell>
          <cell r="E664" t="str">
            <v>ggomez@unicauca.edu.co</v>
          </cell>
          <cell r="F664" t="str">
            <v>Terminado</v>
          </cell>
          <cell r="G664">
            <v>42370</v>
          </cell>
          <cell r="H664">
            <v>42735</v>
          </cell>
          <cell r="I664" t="str">
            <v>GRUPO DE ESTUDIOS EN GEOLOGÍA, ECOLOGÍA Y CONSERVACIÓN-GECO</v>
          </cell>
          <cell r="J664" t="str">
            <v>Facultad de Ciencias Naturales, Exactas y de la Educación</v>
          </cell>
        </row>
        <row r="665">
          <cell r="A665">
            <v>4455</v>
          </cell>
          <cell r="B665" t="str">
            <v>LA BIODIVERSIDAD IBEROAMERICANA COMO FUENTE DE RECURSOS NATURALES PARA SU EXPLOTACIÓN SOSTENIBLE (BIFRENES). CÓDIGO DEL PROYECTO: 416RT0511</v>
          </cell>
          <cell r="C665" t="str">
            <v>Fabio Antonio Cabezas Fajardo</v>
          </cell>
          <cell r="D665">
            <v>14939780</v>
          </cell>
          <cell r="E665" t="str">
            <v>facabz@unicauca.edu.co</v>
          </cell>
          <cell r="F665" t="str">
            <v>En Ejecución</v>
          </cell>
          <cell r="G665">
            <v>42491</v>
          </cell>
          <cell r="H665">
            <v>43616</v>
          </cell>
          <cell r="I665" t="str">
            <v>Química de Compuestos Bioactivos</v>
          </cell>
          <cell r="J665" t="str">
            <v>Facultad de Ciencias Naturales, Exactas y de la Educación</v>
          </cell>
        </row>
        <row r="666">
          <cell r="A666">
            <v>4456</v>
          </cell>
          <cell r="B666" t="str">
            <v>UN MÉTODO DE NEWTON CON JACOBIANO SUAVIZADO PARA EL PROBLEMA DE COMPLEMENTARIEDAD NO LINEAL, FASE I</v>
          </cell>
          <cell r="C666" t="str">
            <v>Rosana Pérez Mera</v>
          </cell>
          <cell r="D666">
            <v>34548200</v>
          </cell>
          <cell r="E666" t="str">
            <v>rosana@unicauca.edu.co</v>
          </cell>
          <cell r="F666" t="str">
            <v>Terminado</v>
          </cell>
          <cell r="G666">
            <v>42583</v>
          </cell>
          <cell r="H666">
            <v>42766</v>
          </cell>
          <cell r="I666" t="str">
            <v>Grupo de Optimización</v>
          </cell>
          <cell r="J666" t="str">
            <v>Facultad de Ciencias Naturales, Exactas y de la Educación</v>
          </cell>
        </row>
        <row r="667">
          <cell r="A667">
            <v>4458</v>
          </cell>
          <cell r="B667" t="str">
            <v>EVALUACIÓN DEL TRATAMIENTO DEL AGUA RESIDUAL PROVENIENTE DE LA PLANTA DE BENEFICIO ANIMAL DUAL (BOVINOS Y PORCINOS) DEL MUNICIPIO DE TIMBIO, CON SISTEMAS DE HUMEDALES CONSTRUIDOS A ESCALA PILOTO CON DOS TIPOS DE MACROFITAS. CONVENIO DE ASOCIACIÓN ACADÉMICA E INVESTIGATIVA NO. C19-029-2016, CELEBRADO ENTRE EL MUNICIPIO DE TIMBIO Y LA UNIVERSIDAD DEL CAUCA</v>
          </cell>
          <cell r="C667" t="str">
            <v>JUAN CARLOS  CASAS ZAPATA</v>
          </cell>
          <cell r="D667">
            <v>15505403</v>
          </cell>
          <cell r="E667" t="str">
            <v>jccasas@unicauca.edu.co</v>
          </cell>
          <cell r="F667" t="str">
            <v>En Ejecución</v>
          </cell>
          <cell r="G667">
            <v>42661</v>
          </cell>
          <cell r="H667">
            <v>42807</v>
          </cell>
          <cell r="I667" t="str">
            <v xml:space="preserve">Grupo de Ciencia e ingeniería en sistemas ambientales </v>
          </cell>
          <cell r="J667" t="str">
            <v>Facultad de Ingeniería Civil</v>
          </cell>
        </row>
        <row r="668">
          <cell r="A668">
            <v>4459</v>
          </cell>
          <cell r="B668" t="str">
            <v>DISEÑO DE JUEGOS PERVASIVOS BASADOS EN EXPERIENCIAS DE APRENDIZAJE SENSIBLE AL CONTEXTO (DISPERSA)</v>
          </cell>
          <cell r="C668" t="str">
            <v>Cesar Alberto Collazos Ordoñez</v>
          </cell>
          <cell r="D668">
            <v>76309486</v>
          </cell>
          <cell r="E668" t="str">
            <v>ccollazo@unicauca.edu.co</v>
          </cell>
          <cell r="F668" t="str">
            <v>En Ejecución</v>
          </cell>
          <cell r="G668">
            <v>42522</v>
          </cell>
          <cell r="H668">
            <v>43830</v>
          </cell>
          <cell r="I668" t="str">
            <v>Investigación y desarrollo en ingeniería de software - IDIS</v>
          </cell>
          <cell r="J668" t="str">
            <v>Facultad de Ingeniería Electrónica y Telecomunicaciones</v>
          </cell>
        </row>
        <row r="669">
          <cell r="A669">
            <v>4460</v>
          </cell>
          <cell r="B669" t="str">
            <v>IAPROG: DESARROLLO DE SISTEMAS INMERSIVOS PARA EL APRENDIZAJE DE LA PROGRAMACIÓN</v>
          </cell>
          <cell r="C669" t="str">
            <v>Cesar Alberto Collazos Ordoñez</v>
          </cell>
          <cell r="D669">
            <v>76309486</v>
          </cell>
          <cell r="E669" t="str">
            <v>ccollazo@unicauca.edu.co</v>
          </cell>
          <cell r="F669" t="str">
            <v>En Ejecución</v>
          </cell>
          <cell r="G669">
            <v>42522</v>
          </cell>
          <cell r="H669">
            <v>44012</v>
          </cell>
          <cell r="I669" t="str">
            <v>Investigación y desarrollo en ingeniería de software - IDIS</v>
          </cell>
          <cell r="J669" t="str">
            <v>Facultad de Ingeniería Electrónica y Telecomunicaciones</v>
          </cell>
        </row>
        <row r="670">
          <cell r="A670">
            <v>4461</v>
          </cell>
          <cell r="B670" t="str">
            <v>CÁLCULO DE CONDUCTIVIDADES HIDRÁULICAS EN HUMEDALES CONSTRUIDO PILOTO SEMBRADO CON MACROFITTAS PARA TRATAR EL LIXIVIADO GENERADO EN EL RELLENO SANITARIO EL OJITO DE POPAYÁN</v>
          </cell>
          <cell r="C670" t="str">
            <v>JUAN CARLOS  CASAS ZAPATA</v>
          </cell>
          <cell r="D670">
            <v>15505403</v>
          </cell>
          <cell r="E670" t="str">
            <v>jccasas@unicauca.edu.co</v>
          </cell>
          <cell r="F670" t="str">
            <v>En Ejecución</v>
          </cell>
          <cell r="G670">
            <v>42775</v>
          </cell>
          <cell r="H670">
            <v>43199</v>
          </cell>
          <cell r="I670" t="str">
            <v xml:space="preserve">Grupo de Ciencia e ingeniería en sistemas ambientales </v>
          </cell>
          <cell r="J670" t="str">
            <v>Facultad de Ingeniería Civil</v>
          </cell>
        </row>
        <row r="671">
          <cell r="A671">
            <v>4462</v>
          </cell>
          <cell r="B671" t="str">
            <v>DIAGNÓSTICO DE LAS DINÁMICAS DE LOS SEMILLEROS DE INVESTIGACIÓN DE LA UNIVERSIDAD DEL CAUCA, HACIA UNA CULTURA DE LA INVESTIGACIÓN DEL ALMA MATER</v>
          </cell>
          <cell r="C671" t="str">
            <v>Hector Alejandro  Sanchez</v>
          </cell>
          <cell r="D671">
            <v>12191935</v>
          </cell>
          <cell r="E671" t="str">
            <v>hsanchez@unicauca.edu.co</v>
          </cell>
          <cell r="F671" t="str">
            <v>Terminado</v>
          </cell>
          <cell r="G671">
            <v>42800</v>
          </cell>
          <cell r="H671">
            <v>43165</v>
          </cell>
          <cell r="I671" t="str">
            <v>METANOIA: Grupo para la investigación Transdicipíinaria</v>
          </cell>
          <cell r="J671" t="str">
            <v>Facultad de Ciencias Contables Económicas y Administrativas</v>
          </cell>
        </row>
        <row r="672">
          <cell r="A672">
            <v>4463</v>
          </cell>
          <cell r="B672" t="str">
            <v>MOTIVACIÓN Y APRENDIZAJE: AGENTES AMBIENTALES Y MÉTODOS DE EVALUACIÓN GENOTÓXICA POR UNA FORMACIÓN INVESTIGATIVA CON COMPROMISO ÉTICO Y SOCIAL</v>
          </cell>
          <cell r="C672" t="str">
            <v>Luz Stella Hoyos Giraldo</v>
          </cell>
          <cell r="D672">
            <v>32331874</v>
          </cell>
          <cell r="E672" t="str">
            <v>lshoyos@unicauca.edu.co</v>
          </cell>
          <cell r="F672" t="str">
            <v>Terminado</v>
          </cell>
          <cell r="G672">
            <v>42802</v>
          </cell>
          <cell r="H672">
            <v>43373</v>
          </cell>
          <cell r="I672" t="str">
            <v>Toxicología Genética y Citogenética</v>
          </cell>
          <cell r="J672" t="str">
            <v>Facultad de Ciencias Naturales, Exactas y de la Educación</v>
          </cell>
        </row>
        <row r="673">
          <cell r="A673">
            <v>4464</v>
          </cell>
          <cell r="B673" t="str">
            <v>COMUNIDAD DE POLILLAS (LEPIDÓPTERA: HETEROCERA) EN DOS SISTEMAS DE PRODUCCIÓN CAFETERA (MONOCULTIVO Y POLICULTIVO), VEREDA VILLANUEVA, POPAYÁN CAUCA</v>
          </cell>
          <cell r="C673" t="str">
            <v>Maria Cristina Gallego Ropero</v>
          </cell>
          <cell r="D673">
            <v>31986406</v>
          </cell>
          <cell r="E673" t="str">
            <v>mgallego@unicauca.edu.co</v>
          </cell>
          <cell r="F673" t="str">
            <v>Terminado</v>
          </cell>
          <cell r="G673">
            <v>42795</v>
          </cell>
          <cell r="H673">
            <v>43251</v>
          </cell>
          <cell r="I673" t="str">
            <v>Estudios Ambientales</v>
          </cell>
          <cell r="J673" t="str">
            <v>Facultad de Ciencias Naturales, Exactas y de la Educación</v>
          </cell>
        </row>
        <row r="674">
          <cell r="A674">
            <v>4465</v>
          </cell>
          <cell r="B674" t="str">
            <v>ECONOMÍA SOCIAL Y CULTURA DE PAZ</v>
          </cell>
          <cell r="C674" t="str">
            <v>Carlos Corredor</v>
          </cell>
          <cell r="D674">
            <v>7224256</v>
          </cell>
          <cell r="E674" t="str">
            <v>cecorredor@unicauca.edu.co</v>
          </cell>
          <cell r="F674" t="str">
            <v>Terminado</v>
          </cell>
          <cell r="G674">
            <v>42760</v>
          </cell>
          <cell r="H674">
            <v>43125</v>
          </cell>
          <cell r="I674" t="str">
            <v>PENSAMIENTO ECONOMICO SOCIEDAD Y CULTURA</v>
          </cell>
          <cell r="J674" t="str">
            <v>Facultad de Ciencias Contables Económicas y Administrativas</v>
          </cell>
        </row>
        <row r="675">
          <cell r="A675">
            <v>4466</v>
          </cell>
          <cell r="B675" t="str">
            <v>INICIACIÓN DE REACCIONES DE HIDRÓLISIS ENZIMÁTICA, SÍNTESIS DE POLÍMEROS Y REACCIONES DE EPOXIDACIÓN</v>
          </cell>
          <cell r="C675" t="str">
            <v>JAIME  MARTIN FRANCO</v>
          </cell>
          <cell r="D675">
            <v>14994590</v>
          </cell>
          <cell r="E675" t="str">
            <v>jmartinf@unicauca.edu.co</v>
          </cell>
          <cell r="F675" t="str">
            <v>Terminado</v>
          </cell>
          <cell r="G675">
            <v>42699</v>
          </cell>
          <cell r="H675">
            <v>43064</v>
          </cell>
          <cell r="I675" t="str">
            <v>QUIMICA DE PRODUCTOS NATURALES - QPN</v>
          </cell>
          <cell r="J675" t="str">
            <v>Facultad de Ciencias Naturales, Exactas y de la Educación</v>
          </cell>
        </row>
        <row r="676">
          <cell r="A676">
            <v>4467</v>
          </cell>
          <cell r="B676" t="str">
            <v>SEMILLERO DE INVESTIGACIÓN ETNOBIOLOGÍA</v>
          </cell>
          <cell r="C676" t="str">
            <v xml:space="preserve">Olga Lucia  Sanabria Diago </v>
          </cell>
          <cell r="D676">
            <v>31296004</v>
          </cell>
          <cell r="E676" t="str">
            <v>oldiago@unicauca.edu.co</v>
          </cell>
          <cell r="F676" t="str">
            <v>Terminado</v>
          </cell>
          <cell r="G676">
            <v>42795</v>
          </cell>
          <cell r="H676">
            <v>43160</v>
          </cell>
          <cell r="I676" t="str">
            <v>GRUPO LATINOAMERICANO DE ETNOBOTANICOS GELA COLOMBIA</v>
          </cell>
          <cell r="J676" t="str">
            <v>Facultad de Ciencias Naturales, Exactas y de la Educación</v>
          </cell>
        </row>
        <row r="677">
          <cell r="A677">
            <v>4468</v>
          </cell>
          <cell r="B677" t="str">
            <v>LAS ARTES INTEGRADAS UN ESPACIO DE DESARROLLO EN LOS NIÑOS, NIÑAS, JÓVENES Y ADOLESCENTES DE LAS NUEVAS CULTURAS CON PROCESOS MIGRATORIOS ASENTADOS EN LAS COMUNAS DE POPAYÁN</v>
          </cell>
          <cell r="C677" t="str">
            <v>FRANCISCO JAVIER VALENCIA CASTILLO</v>
          </cell>
          <cell r="D677">
            <v>76319847</v>
          </cell>
          <cell r="E677" t="str">
            <v>fjvalencia@unicauca.edu.co</v>
          </cell>
          <cell r="F677" t="str">
            <v>Terminado</v>
          </cell>
          <cell r="G677">
            <v>42796</v>
          </cell>
          <cell r="H677">
            <v>43161</v>
          </cell>
          <cell r="I677" t="str">
            <v>EDUCACION ARTISTICA</v>
          </cell>
          <cell r="J677" t="str">
            <v>Facultad de Ciencias Naturales, Exactas y de la Educación</v>
          </cell>
        </row>
        <row r="678">
          <cell r="A678">
            <v>4469</v>
          </cell>
          <cell r="B678" t="str">
            <v>RESTAURACIÓN ECOLÓGICA EN EL DEPARTAMENTO DEL CAUCA FASE I CONSOLIDACIÓN DE LA LÍNEA DE INVESTIGACIÓN</v>
          </cell>
          <cell r="C678" t="str">
            <v>Diego de Jesus Macias Pinto</v>
          </cell>
          <cell r="D678">
            <v>18393603</v>
          </cell>
          <cell r="E678" t="str">
            <v>djmacias@unicauca.edu.co</v>
          </cell>
          <cell r="F678" t="str">
            <v>Terminado</v>
          </cell>
          <cell r="G678">
            <v>42623</v>
          </cell>
          <cell r="H678">
            <v>43159</v>
          </cell>
          <cell r="I678" t="str">
            <v>ESTUDIOS EN DIVERSIDAD VEGETAL "SACHAWAIRA"</v>
          </cell>
          <cell r="J678" t="str">
            <v>Facultad de Ciencias Naturales, Exactas y de la Educación</v>
          </cell>
        </row>
        <row r="679">
          <cell r="A679">
            <v>4471</v>
          </cell>
          <cell r="B679" t="str">
            <v>VALIDACIÓN DE  CRITERIO DE UNA APLICACIÓN MOVIL  PARA TAMIZAJE AUDITIVO EN POBLACIÓN INFANTIL”.POPAYAN 2015</v>
          </cell>
          <cell r="C679" t="str">
            <v>Aura Teresa  Palacios Perez</v>
          </cell>
          <cell r="D679">
            <v>30735241</v>
          </cell>
          <cell r="E679" t="str">
            <v>aurateresa67@hotmail.com</v>
          </cell>
          <cell r="F679" t="str">
            <v>En Ejecución</v>
          </cell>
          <cell r="G679">
            <v>42400</v>
          </cell>
          <cell r="H679">
            <v>43008</v>
          </cell>
          <cell r="I679" t="str">
            <v>Comunicación Humana y sus Desórdenes</v>
          </cell>
          <cell r="J679" t="str">
            <v>Facultad de Ciencias de la Salud</v>
          </cell>
        </row>
        <row r="680">
          <cell r="A680">
            <v>4472</v>
          </cell>
          <cell r="B680" t="str">
            <v>DISOÑANDO LA ECONOMÍA EN EL CORAZÓN DE LAS CIENCIAS SOCIALES ESCOLARES</v>
          </cell>
          <cell r="C680" t="str">
            <v>Isabel Cristina  Rivera Lozada</v>
          </cell>
          <cell r="D680">
            <v>66767305</v>
          </cell>
          <cell r="E680" t="str">
            <v>irivera@unicauca.edu.co</v>
          </cell>
          <cell r="F680" t="str">
            <v>Terminado</v>
          </cell>
          <cell r="G680">
            <v>42736</v>
          </cell>
          <cell r="H680">
            <v>43100</v>
          </cell>
          <cell r="I680" t="str">
            <v>Investigaciones Contables, Económicas Y Administrativas - GICEA</v>
          </cell>
          <cell r="J680" t="str">
            <v>Facultad de Ciencias Contables Económicas y Administrativas</v>
          </cell>
        </row>
        <row r="681">
          <cell r="A681">
            <v>4473</v>
          </cell>
          <cell r="B681" t="str">
            <v>AVANCES Y DESAFÍOS DE LA GESTIÓN LOCAL: SEGURIDAD Y CONVIVENCIA, PARTICIPACIÓN CIUDADANA Y MOVILIDAD EN POPAYÁN 2000-2015.</v>
          </cell>
          <cell r="C681" t="str">
            <v>Alexander Montoya Prada</v>
          </cell>
          <cell r="D681">
            <v>94316202</v>
          </cell>
          <cell r="E681" t="str">
            <v>alexmp@unicauca.edu.co</v>
          </cell>
          <cell r="F681" t="str">
            <v>En Ejecución</v>
          </cell>
          <cell r="G681">
            <v>42779</v>
          </cell>
          <cell r="H681">
            <v>43250</v>
          </cell>
          <cell r="I681" t="str">
            <v>Grupo de Investigación Actores, procesos e Instituciones Políticas- GIAPRIP</v>
          </cell>
          <cell r="J681" t="str">
            <v>Facultad de Derecho y Ciencias Políticas</v>
          </cell>
        </row>
        <row r="682">
          <cell r="A682">
            <v>4474</v>
          </cell>
          <cell r="B682" t="str">
            <v>PERFIL EPIDEMIOLÓGICO DE LA PEDICULOSIS EN PREESCOLARES DE UN HOGAR INFANTIL EN POPAYÁN, CAUCA</v>
          </cell>
          <cell r="C682" t="str">
            <v>Luis Reinel  Vasquez Arteaga</v>
          </cell>
          <cell r="D682">
            <v>93366281</v>
          </cell>
          <cell r="E682" t="str">
            <v>lreinel@unicauca.edu.co</v>
          </cell>
          <cell r="F682" t="str">
            <v>Terminado</v>
          </cell>
          <cell r="G682">
            <v>42822</v>
          </cell>
          <cell r="H682">
            <v>43187</v>
          </cell>
          <cell r="I682" t="str">
            <v xml:space="preserve">Centro de Estudios en Microbiología y Parasitología - CEMPA </v>
          </cell>
          <cell r="J682" t="str">
            <v>Facultad de Ciencias de la Salud</v>
          </cell>
        </row>
        <row r="683">
          <cell r="A683">
            <v>4476</v>
          </cell>
          <cell r="B683" t="str">
            <v>REALIDADES EMPRESARIALES EN POPAYÁN: UNA MIRADA CRÍTICA A SU DEVENIR HISTÓRICO-ESTRATÉGICO</v>
          </cell>
          <cell r="C683" t="str">
            <v>Diego Caceres Barajas</v>
          </cell>
          <cell r="D683">
            <v>16267254</v>
          </cell>
          <cell r="E683" t="str">
            <v>dcaceres@unicauca.edu.co</v>
          </cell>
          <cell r="F683" t="str">
            <v>Suspendido</v>
          </cell>
          <cell r="G683">
            <v>42844</v>
          </cell>
          <cell r="H683">
            <v>43585</v>
          </cell>
          <cell r="I683" t="str">
            <v>Contabilidad, Sociedad y Desarrollo</v>
          </cell>
          <cell r="J683" t="str">
            <v>Facultad de Ciencias Contables Económicas y Administrativas</v>
          </cell>
        </row>
        <row r="684">
          <cell r="A684">
            <v>4477</v>
          </cell>
          <cell r="B684" t="str">
            <v>IMPLEMENTACION DE METODOS MOLECULARES PARA EL DIAGNOSTICO DEL HERPES VIRUS HUMANO 6 EN PACIENTES DEL DEPARTAMENTO DEL CAUCA</v>
          </cell>
          <cell r="C684" t="str">
            <v>Julio Cesar Klinger Hernandez</v>
          </cell>
          <cell r="D684">
            <v>10526732</v>
          </cell>
          <cell r="E684" t="str">
            <v>inmunocauca@yahoo.com</v>
          </cell>
          <cell r="F684" t="str">
            <v>En Ejecución</v>
          </cell>
          <cell r="G684">
            <v>42765</v>
          </cell>
          <cell r="H684">
            <v>43220</v>
          </cell>
          <cell r="I684" t="str">
            <v>Inmunología y Enfermedades infecciosas</v>
          </cell>
          <cell r="J684" t="str">
            <v>Facultad de Ciencias de la Salud</v>
          </cell>
        </row>
        <row r="685">
          <cell r="A685">
            <v>4478</v>
          </cell>
          <cell r="B685" t="str">
            <v>SINTESIS DE POLIMEROS PARA LA FABRICACIÓN DE MEMBRANAS PARA LA EXTRACCIÓN DE METALES PRECIOSOS</v>
          </cell>
          <cell r="C685" t="str">
            <v>German  Cuervo Ochoa</v>
          </cell>
          <cell r="D685">
            <v>4280394</v>
          </cell>
          <cell r="E685" t="str">
            <v>gcuervo@unicauca.edu.co</v>
          </cell>
          <cell r="F685" t="str">
            <v>En Ejecución</v>
          </cell>
          <cell r="G685">
            <v>42782</v>
          </cell>
          <cell r="H685">
            <v>43512</v>
          </cell>
          <cell r="I685" t="str">
            <v>Grupo de Investigación en Procesos Electroquímicos - GIPEL</v>
          </cell>
          <cell r="J685" t="str">
            <v>Facultad de Ciencias Naturales, Exactas y de la Educación</v>
          </cell>
        </row>
        <row r="686">
          <cell r="A686">
            <v>4479</v>
          </cell>
          <cell r="B686" t="str">
            <v>ESTUDIO DE BIOMARCADORES DE SUSCEPTIBILDAD GENETICA, DAÑO AL ADN Y MUERTE CELULAR, COMO HERRAMIENTA DE EVALUACION TEMPRANA DE RIESGO EN LA PREVALENCIA Y MANEJO DE PACIENTES CON SINDROME METABOLICO</v>
          </cell>
          <cell r="C686" t="str">
            <v>Nohelia Cajas Salazar</v>
          </cell>
          <cell r="D686">
            <v>25280730</v>
          </cell>
          <cell r="E686" t="str">
            <v>nsalazar@unicauca.edu.co</v>
          </cell>
          <cell r="F686" t="str">
            <v>En Ejecución</v>
          </cell>
          <cell r="G686">
            <v>42810</v>
          </cell>
          <cell r="H686">
            <v>43359</v>
          </cell>
          <cell r="I686" t="str">
            <v>Toxicología Genética y Citogenética</v>
          </cell>
          <cell r="J686" t="str">
            <v>Facultad de Ciencias Naturales, Exactas y de la Educación</v>
          </cell>
        </row>
        <row r="687">
          <cell r="A687">
            <v>4480</v>
          </cell>
          <cell r="B687" t="str">
            <v>SINTESIS QUIMICA DE SALES 1,2-DIFENILETILENDIAMINO (DFEDA) ASISTIDA POR RADIACION DE MICROONDAS</v>
          </cell>
          <cell r="C687" t="str">
            <v>Luis Alberto Lenis Velasquez</v>
          </cell>
          <cell r="D687">
            <v>16687208</v>
          </cell>
          <cell r="E687" t="str">
            <v>qolenis@unicauca.edu.co</v>
          </cell>
          <cell r="F687" t="str">
            <v>En Ejecución</v>
          </cell>
          <cell r="G687">
            <v>42747</v>
          </cell>
          <cell r="H687">
            <v>43375</v>
          </cell>
          <cell r="I687" t="str">
            <v>QUIMICA DE PRODUCTOS NATURALES - QPN</v>
          </cell>
          <cell r="J687" t="str">
            <v>Facultad de Ciencias Naturales, Exactas y de la Educación</v>
          </cell>
        </row>
        <row r="688">
          <cell r="A688">
            <v>4481</v>
          </cell>
          <cell r="B688" t="str">
            <v>EVALUACION PRELIMINAR DE RIESGO AMBIENTAL Y OCUPACIONAL A PLAGUICIDAS INHIBIDORES DE ACETILCOLINESTERASA (PIC) UTILIZADOS EN CULTIVOS DE PAPA EN GABRIEL LOPEZ (TOTORÓ - CAUCA)</v>
          </cell>
          <cell r="C688" t="str">
            <v>Edier Humberto Perez</v>
          </cell>
          <cell r="D688">
            <v>16687546</v>
          </cell>
          <cell r="E688" t="str">
            <v>ehperez@unicauca.edu.co</v>
          </cell>
          <cell r="F688" t="str">
            <v>En Ejecución</v>
          </cell>
          <cell r="G688">
            <v>42801</v>
          </cell>
          <cell r="H688">
            <v>43258</v>
          </cell>
          <cell r="I688" t="str">
            <v>Agroquímica</v>
          </cell>
          <cell r="J688" t="str">
            <v>Facultad de Ciencias Naturales, Exactas y de la Educación</v>
          </cell>
        </row>
        <row r="689">
          <cell r="A689">
            <v>4482</v>
          </cell>
          <cell r="B689" t="str">
            <v>FACTORES DE RIESGO ASOCIADOS A ANORMALIDADES RENALES Y DE LA VÍA URINARIA DETECTADAS PRENATALMENTE EN LA CIUDAD DE POPAYÁN. 2016 - 2017</v>
          </cell>
          <cell r="C689" t="str">
            <v>Maria Amparo Acosta Aragon</v>
          </cell>
          <cell r="D689">
            <v>34532270</v>
          </cell>
          <cell r="E689" t="str">
            <v>macosta@unicauca.edu.co</v>
          </cell>
          <cell r="F689" t="str">
            <v>En Ejecución</v>
          </cell>
          <cell r="G689">
            <v>42787</v>
          </cell>
          <cell r="H689">
            <v>43333</v>
          </cell>
          <cell r="I689" t="str">
            <v>Lactancia materna y alimentación complementaria</v>
          </cell>
          <cell r="J689" t="str">
            <v>Facultad de Ciencias de la Salud</v>
          </cell>
        </row>
        <row r="690">
          <cell r="A690">
            <v>4483</v>
          </cell>
          <cell r="B690" t="str">
            <v>ANALISIS VISUAL DE LA MODIFICABILIDAD DE PROCESOS EN SPEM 2.0</v>
          </cell>
          <cell r="C690" t="str">
            <v>Julio Ariel Hurtado Alegria</v>
          </cell>
          <cell r="D690">
            <v>76317623</v>
          </cell>
          <cell r="E690" t="str">
            <v>ahurtado@unicauca.edu.co</v>
          </cell>
          <cell r="F690" t="str">
            <v>En Ejecución</v>
          </cell>
          <cell r="G690">
            <v>42789</v>
          </cell>
          <cell r="H690">
            <v>43335</v>
          </cell>
          <cell r="I690" t="str">
            <v>Investigación y desarrollo en ingeniería de software - IDIS</v>
          </cell>
          <cell r="J690" t="str">
            <v>Facultad de Ingeniería Electrónica y Telecomunicaciones</v>
          </cell>
        </row>
        <row r="691">
          <cell r="A691">
            <v>4484</v>
          </cell>
          <cell r="B691" t="str">
            <v>DISEÑO DE UN ESQUEMA DE MULTIPLEXACIÓN Y OPTIMIZACIÓN DE UN CUANTIZADOR DITHERED MEDIANTE EL PROCESAMIENTO CUÁNTICO DE SEÑALES</v>
          </cell>
          <cell r="C691" t="str">
            <v>Pablo Emilio Jojoa Gomez</v>
          </cell>
          <cell r="D691">
            <v>12985932</v>
          </cell>
          <cell r="E691" t="str">
            <v>pjojoa@unicauca.edu.co</v>
          </cell>
          <cell r="F691" t="str">
            <v>Terminado</v>
          </cell>
          <cell r="G691">
            <v>42751</v>
          </cell>
          <cell r="H691">
            <v>43206</v>
          </cell>
          <cell r="I691" t="str">
            <v>Grupo I+D Nuevas Tecnologías en Telecomunicaciones - GNTT</v>
          </cell>
          <cell r="J691" t="str">
            <v>Facultad de Ingeniería Electrónica y Telecomunicaciones</v>
          </cell>
        </row>
        <row r="692">
          <cell r="A692">
            <v>4485</v>
          </cell>
          <cell r="B692" t="str">
            <v>CARACTERIZACION DE EXPERIENCIAS DE FINANZAS SOLIDARIAS EN ORGANIZACIONES RURALES DEL DEPARTAMENTO DEL CAUCA: BASES SOCIALES PARA LA CONFIGURACION DE UN MODELO DE GESTION FINANCIERA EN CONTEXZTOS CAMPESINOS</v>
          </cell>
          <cell r="C692" t="str">
            <v>Olver Bolívar Quijano Valencia</v>
          </cell>
          <cell r="D692">
            <v>4641106</v>
          </cell>
          <cell r="E692" t="str">
            <v>oquijano@unicauca.edu.co</v>
          </cell>
          <cell r="F692" t="str">
            <v>Terminado</v>
          </cell>
          <cell r="G692">
            <v>42675</v>
          </cell>
          <cell r="H692">
            <v>43191</v>
          </cell>
          <cell r="I692" t="str">
            <v>Contabilidad, Sociedad y Desarrollo</v>
          </cell>
          <cell r="J692" t="str">
            <v>Facultad de Ciencias Contables Económicas y Administrativas</v>
          </cell>
        </row>
        <row r="693">
          <cell r="A693">
            <v>4486</v>
          </cell>
          <cell r="B693" t="str">
            <v>TECNICAS DE EXTRACCION AVANZADAS PARA LA OBTENCION DE EXTRACTOS ENRIQUECIDOS EN COMPUESTOS BIOACTIVOS A PARTIR DE RESIDUOS AGROALIMENTARIOS. LECHUGA Y ESCAROLA.</v>
          </cell>
          <cell r="C693" t="str">
            <v>Maite del Pilar Rada Mendoza</v>
          </cell>
          <cell r="D693">
            <v>66824631</v>
          </cell>
          <cell r="E693" t="str">
            <v>mrada@unicauca.edu.co</v>
          </cell>
          <cell r="F693" t="str">
            <v>En Ejecución</v>
          </cell>
          <cell r="G693">
            <v>42803</v>
          </cell>
          <cell r="H693">
            <v>43352</v>
          </cell>
          <cell r="I693" t="str">
            <v>Biotecnología, Calidad Medioambiental y Seguridad Agroalimentaria - BICAMSA</v>
          </cell>
          <cell r="J693" t="str">
            <v>Facultad de Ciencias Naturales, Exactas y de la Educación</v>
          </cell>
        </row>
        <row r="694">
          <cell r="A694">
            <v>4487</v>
          </cell>
          <cell r="B694" t="str">
            <v>Asociación de los herpes virus Epstein barr y Citomegalovirus con el adenocarcinoma gástrico de tipo intestinal en pacientes del Departamento del Cauca</v>
          </cell>
          <cell r="C694" t="str">
            <v>Julio Cesar Klinger Hernandez</v>
          </cell>
          <cell r="D694">
            <v>10526732</v>
          </cell>
          <cell r="E694" t="str">
            <v>inmunocauca@yahoo.com</v>
          </cell>
          <cell r="F694" t="str">
            <v>En Ejecución</v>
          </cell>
          <cell r="G694">
            <v>42765</v>
          </cell>
          <cell r="H694">
            <v>43495</v>
          </cell>
          <cell r="I694" t="str">
            <v>Inmunología y Enfermedades infecciosas</v>
          </cell>
          <cell r="J694" t="str">
            <v>Facultad de Ciencias de la Salud</v>
          </cell>
        </row>
        <row r="695">
          <cell r="A695">
            <v>4488</v>
          </cell>
          <cell r="B695" t="str">
            <v>MINGALERIAS: MERCADOS PARA LA VIDA. SINERGIAS COMUNITARIAS, ESLABONES Y CIRCUITOS ECONOMICOS EN LOS MERCADOS INTERÉTNICOS DE PRODUCTORES AGROECOLOGICOS  DEL NORTE DEL CAUCA.</v>
          </cell>
          <cell r="C695" t="str">
            <v>Carlos Corredor</v>
          </cell>
          <cell r="D695">
            <v>7224256</v>
          </cell>
          <cell r="E695" t="str">
            <v>cecorredor@unicauca.edu.co</v>
          </cell>
          <cell r="F695" t="str">
            <v>En Ejecución</v>
          </cell>
          <cell r="G695">
            <v>42655</v>
          </cell>
          <cell r="H695">
            <v>43202</v>
          </cell>
          <cell r="I695" t="str">
            <v>PENSAMIENTO ECONOMICO SOCIEDAD Y CULTURA</v>
          </cell>
          <cell r="J695" t="str">
            <v>Facultad de Ciencias Contables Económicas y Administrativas</v>
          </cell>
        </row>
        <row r="696">
          <cell r="A696">
            <v>4489</v>
          </cell>
          <cell r="B696" t="str">
            <v>SINTESIS DE COMPUESTOS INTERMETALICOS DE TIERRAS RARAS DEL TIPO M-CU-GA Y TR: CA, PR ND CON COMPORTAMIENTO DE FERMIONES PESADOS</v>
          </cell>
          <cell r="C696" t="str">
            <v xml:space="preserve">Alfonso Enrique  Ramirez Sanabria </v>
          </cell>
          <cell r="D696">
            <v>94310837</v>
          </cell>
          <cell r="E696" t="str">
            <v>aramirez@unicauca.edu.co</v>
          </cell>
          <cell r="F696" t="str">
            <v>En Ejecución</v>
          </cell>
          <cell r="G696">
            <v>42751</v>
          </cell>
          <cell r="H696">
            <v>43434</v>
          </cell>
          <cell r="I696" t="str">
            <v>Catalisis</v>
          </cell>
          <cell r="J696" t="str">
            <v>Facultad de Ciencias Naturales, Exactas y de la Educación</v>
          </cell>
        </row>
        <row r="697">
          <cell r="A697">
            <v>4490</v>
          </cell>
          <cell r="B697" t="str">
            <v>PARTICIPACION DE FISIOTERAPIA EN ATENCION PRIMARIA EN SALUD EN DOS INSTITUCIONES DE PRIMER NIVEL DE ATENCION DE LA CIUDAD DE POPAYAN.</v>
          </cell>
          <cell r="C697" t="str">
            <v xml:space="preserve">Omar Andres  Ramos Valencia </v>
          </cell>
          <cell r="D697">
            <v>4612750</v>
          </cell>
          <cell r="E697" t="str">
            <v>omanrava@gmail.com</v>
          </cell>
          <cell r="F697" t="str">
            <v>En Ejecución</v>
          </cell>
          <cell r="G697">
            <v>42793</v>
          </cell>
          <cell r="H697">
            <v>43431</v>
          </cell>
          <cell r="I697" t="str">
            <v>Movimiento Corporal Humano y Calidad de Vida</v>
          </cell>
          <cell r="J697" t="str">
            <v>Facultad de Ciencias de la Salud</v>
          </cell>
        </row>
        <row r="698">
          <cell r="A698">
            <v>4491</v>
          </cell>
          <cell r="B698" t="str">
            <v>CREACION DE UNA INTERFAZ INTERACTIVA PARA EL APRENDIZAJE DE LOS RITMOS DE MARIMBA DE CHONTA A TRAVES DEL METODO OI, PARA NIÑOS DE 7 A 12 AÑOS DE LAS ESCUELAS DE POPAYAN</v>
          </cell>
          <cell r="C698" t="str">
            <v>Jorge Alberto  Vega Rivera</v>
          </cell>
          <cell r="D698">
            <v>8192593</v>
          </cell>
          <cell r="E698" t="str">
            <v>jorgevega@unicauca.edu.co</v>
          </cell>
          <cell r="F698" t="str">
            <v>En Ejecución</v>
          </cell>
          <cell r="G698">
            <v>42782</v>
          </cell>
          <cell r="H698">
            <v>43267</v>
          </cell>
          <cell r="I698" t="str">
            <v>LINT, Laboratorio de Imagen Narrativa y Multimedia</v>
          </cell>
          <cell r="J698" t="str">
            <v>Facultad de Artes</v>
          </cell>
        </row>
        <row r="699">
          <cell r="A699">
            <v>4492</v>
          </cell>
          <cell r="B699" t="str">
            <v>EVALUACION DE TORRES EMPACADAS CON DIFERENTES MEDIOS FILTRANTES PARA EL TRATAMIENTO DE EFLUENTE LIQUIDOS Y GASEOSOS</v>
          </cell>
          <cell r="C699" t="str">
            <v>Deyanira Muñoz Muñoz</v>
          </cell>
          <cell r="D699">
            <v>38941250</v>
          </cell>
          <cell r="E699" t="str">
            <v>demunoz@unicauca.edu.co</v>
          </cell>
          <cell r="F699" t="str">
            <v>Terminado</v>
          </cell>
          <cell r="G699">
            <v>42809</v>
          </cell>
          <cell r="H699">
            <v>43174</v>
          </cell>
          <cell r="I699" t="str">
            <v>Investigación en Diseño, Proceso y Energía</v>
          </cell>
          <cell r="J699" t="str">
            <v>Facultad de Ciencias Agrarias</v>
          </cell>
        </row>
        <row r="700">
          <cell r="A700">
            <v>4493</v>
          </cell>
          <cell r="B700" t="str">
            <v>USO DE HUMEDALES CONSTRUIDOS SUBSUPERFICILAES DE FLUJO HORIZONTAL SEMBRADOS CON POLICULTIVOS DE ESPECIES NATIVAS PARA LA ELIMINACION DE DBO, DQO, NO3, Y METALES PESADOS DE LIXIVIADOS DE RELLENO SANITARIO.</v>
          </cell>
          <cell r="C700" t="str">
            <v>JUAN CARLOS  CASAS ZAPATA</v>
          </cell>
          <cell r="D700">
            <v>15505403</v>
          </cell>
          <cell r="E700" t="str">
            <v>jccasas@unicauca.edu.co</v>
          </cell>
          <cell r="F700" t="str">
            <v>En Ejecución</v>
          </cell>
          <cell r="G700">
            <v>42775</v>
          </cell>
          <cell r="H700">
            <v>43140</v>
          </cell>
          <cell r="I700" t="str">
            <v xml:space="preserve">Grupo de Ciencia e ingeniería en sistemas ambientales </v>
          </cell>
          <cell r="J700" t="str">
            <v>Facultad de Ingeniería Civil</v>
          </cell>
        </row>
        <row r="701">
          <cell r="A701">
            <v>4494</v>
          </cell>
          <cell r="B701" t="str">
            <v>FORTALECIMIENTO DE LOS MECANISMOS DE PARTICIPACIÓN COMUNITARIA Y GOBERNANZA LOCAL PARA LA MEJOR IDENTIFICACIÓN, PRIORIZACIÓN, GESTIÓN Y CONTROL SOCIAL DE LA PROVISIÓN DEL SERVICIO DE AGUA POTABLE EN EL MUNICIPIO DE EL BORDO (PATIA)</v>
          </cell>
          <cell r="C701" t="str">
            <v>Monica Maria Sinisterra Rodriguez</v>
          </cell>
          <cell r="D701">
            <v>67002775</v>
          </cell>
          <cell r="E701" t="str">
            <v>msinisterra@unicauca.edu.co</v>
          </cell>
          <cell r="F701" t="str">
            <v>En Ejecución</v>
          </cell>
          <cell r="G701">
            <v>42754</v>
          </cell>
          <cell r="H701">
            <v>43300</v>
          </cell>
          <cell r="I701" t="str">
            <v>Desarrollo y Políticas Públicas. POLINOMIA.</v>
          </cell>
          <cell r="J701" t="str">
            <v>Facultad de Ciencias Contables Económicas y Administrativas</v>
          </cell>
        </row>
        <row r="702">
          <cell r="A702">
            <v>4495</v>
          </cell>
          <cell r="B702" t="str">
            <v>PARAMETROS BIOQUIMICOS RELACIONADOS CON LA OBESIDAD, LA GRASA VICERAL Y ABDOMINAL EN MUJERES CON CANCER DE MAMA DE LA CUIDAD DE POPAYAN</v>
          </cell>
          <cell r="C702" t="str">
            <v>Nancy Janneth Molano Tobar</v>
          </cell>
          <cell r="D702">
            <v>34561489</v>
          </cell>
          <cell r="E702" t="str">
            <v>najamoto@unicauca.edu.co</v>
          </cell>
          <cell r="F702" t="str">
            <v>En Ejecución</v>
          </cell>
          <cell r="G702">
            <v>42795</v>
          </cell>
          <cell r="H702">
            <v>43282</v>
          </cell>
          <cell r="I702" t="str">
            <v>Salud y Motricidad Humana</v>
          </cell>
          <cell r="J702" t="str">
            <v>Facultad de Ciencias Naturales, Exactas y de la Educación</v>
          </cell>
        </row>
        <row r="703">
          <cell r="A703">
            <v>4496</v>
          </cell>
          <cell r="B703" t="str">
            <v>PERFIL ANTROPOMETRICO, NIVEL DE ACTIVIDAD FISICA Y HABITOS DE VIDA EN RESIDENTES DE MEDICINA DE LA UNIVERSIDAD DEL CAUCA.</v>
          </cell>
          <cell r="C703" t="str">
            <v xml:space="preserve">Sandra Jimena  Jácome Velasco </v>
          </cell>
          <cell r="D703">
            <v>34565722</v>
          </cell>
          <cell r="E703" t="str">
            <v>sajacome@unicauca.edu.co</v>
          </cell>
          <cell r="F703" t="str">
            <v>En Ejecución</v>
          </cell>
          <cell r="G703">
            <v>42797</v>
          </cell>
          <cell r="H703">
            <v>43346</v>
          </cell>
          <cell r="I703" t="str">
            <v>Movimiento Corporal Humano y Calidad de Vida</v>
          </cell>
          <cell r="J703" t="str">
            <v>Facultad de Ciencias de la Salud</v>
          </cell>
        </row>
        <row r="704">
          <cell r="A704">
            <v>4497</v>
          </cell>
          <cell r="B704" t="str">
            <v>FABRICACION Y USO DE MEMBRANAS POLIMÉRICAS EN PROCESOS DE EXTRACION DE ORO COMO ALTERNATIVA AL USO DE CIANURO Y MERCURIO</v>
          </cell>
          <cell r="C704" t="str">
            <v>German  Cuervo Ochoa</v>
          </cell>
          <cell r="D704">
            <v>4280394</v>
          </cell>
          <cell r="E704" t="str">
            <v>gcuervo@unicauca.edu.co</v>
          </cell>
          <cell r="F704" t="str">
            <v>En Ejecución</v>
          </cell>
          <cell r="G704">
            <v>42782</v>
          </cell>
          <cell r="H704">
            <v>43512</v>
          </cell>
          <cell r="I704" t="str">
            <v>Grupo de Investigación en Procesos Electroquímicos - GIPEL</v>
          </cell>
          <cell r="J704" t="str">
            <v>Facultad de Ciencias Naturales, Exactas y de la Educación</v>
          </cell>
        </row>
        <row r="705">
          <cell r="A705">
            <v>4498</v>
          </cell>
          <cell r="B705" t="str">
            <v>ESTUDIO SOCIOECONÓMICO DE LA POBLACION CAUCANA ENCUESTADA  EN EL SISTEMA DE IDENTIFICACION DE POTENCIALES BENEFICIARIOS DE PROGRAMAS SOCIALES – SISBEN- CORTE ENERO DE 2015.</v>
          </cell>
          <cell r="C705" t="str">
            <v>Claudia Liceth Fajardo Hoyos</v>
          </cell>
          <cell r="D705">
            <v>25273114</v>
          </cell>
          <cell r="E705" t="str">
            <v>cfajardo@unicauca.edu.co</v>
          </cell>
          <cell r="F705" t="str">
            <v>En Ejecución</v>
          </cell>
          <cell r="G705">
            <v>42663</v>
          </cell>
          <cell r="H705">
            <v>43089</v>
          </cell>
          <cell r="I705" t="str">
            <v>Entropía</v>
          </cell>
          <cell r="J705" t="str">
            <v>Facultad de Ciencias Contables Económicas y Administrativas</v>
          </cell>
        </row>
        <row r="706">
          <cell r="A706">
            <v>4499</v>
          </cell>
          <cell r="B706" t="str">
            <v>ESTADISTICAS SOCIALES Y ECONOMICAS DE LAS GALERIAS DE LA CIUDAD DE POPAYAN</v>
          </cell>
          <cell r="C706" t="str">
            <v>Claudia Liceth Fajardo Hoyos</v>
          </cell>
          <cell r="D706">
            <v>25273114</v>
          </cell>
          <cell r="E706" t="str">
            <v>cfajardo@unicauca.edu.co</v>
          </cell>
          <cell r="F706" t="str">
            <v>Terminado</v>
          </cell>
          <cell r="G706">
            <v>42663</v>
          </cell>
          <cell r="H706">
            <v>43089</v>
          </cell>
          <cell r="I706" t="str">
            <v>Entropía</v>
          </cell>
          <cell r="J706" t="str">
            <v>Facultad de Ciencias Contables Económicas y Administrativas</v>
          </cell>
        </row>
        <row r="707">
          <cell r="A707">
            <v>4500</v>
          </cell>
          <cell r="B707" t="str">
            <v>FRECUENCIA DE MICRONÚCLEOS, INDICADOR DE RIESGO DE CÁNCER Y POSIBLE EFECTO MODULADOR DE LOS POLIMORFISMOS DE GENES DEL METABOLISMO EN UNA POBLACIÓN EXPUESTA OCUPACIONALMENTE A SOLVENTES ORGÁNICOS</v>
          </cell>
          <cell r="C707" t="str">
            <v>Luz Stella Hoyos Giraldo</v>
          </cell>
          <cell r="D707">
            <v>32331874</v>
          </cell>
          <cell r="E707" t="str">
            <v>lshoyos@unicauca.edu.co</v>
          </cell>
          <cell r="F707" t="str">
            <v>En Ejecución</v>
          </cell>
          <cell r="G707">
            <v>42779</v>
          </cell>
          <cell r="H707">
            <v>43509</v>
          </cell>
          <cell r="I707" t="str">
            <v>Toxicología Genética y Citogenética</v>
          </cell>
          <cell r="J707" t="str">
            <v>Facultad de Ciencias Naturales, Exactas y de la Educación</v>
          </cell>
        </row>
        <row r="708">
          <cell r="A708">
            <v>4501</v>
          </cell>
          <cell r="B708" t="str">
            <v>(ENTRE PLOMOS II) DISEÑO DE ESTRATEGIAS DIDACTICAS PARA EL APRENDIZAJE ESPECIALIZADO DE LA TIPOGRAFIA</v>
          </cell>
          <cell r="C708" t="str">
            <v>Laura Sandoval</v>
          </cell>
          <cell r="D708">
            <v>52213666</v>
          </cell>
          <cell r="E708" t="str">
            <v>ljsandoval@unicauca.edu.co</v>
          </cell>
          <cell r="F708" t="str">
            <v>En Ejecución</v>
          </cell>
          <cell r="G708">
            <v>42807</v>
          </cell>
          <cell r="H708">
            <v>43373</v>
          </cell>
          <cell r="I708" t="str">
            <v>Estudios tipográficos</v>
          </cell>
          <cell r="J708" t="str">
            <v>Facultad de Artes</v>
          </cell>
        </row>
        <row r="709">
          <cell r="A709">
            <v>4502</v>
          </cell>
          <cell r="B709" t="str">
            <v>ARTE Y VIOLENCIA EN COLOMBIA 1948-2016</v>
          </cell>
          <cell r="C709" t="str">
            <v>William Mina Aragón</v>
          </cell>
          <cell r="D709">
            <v>1055848</v>
          </cell>
          <cell r="E709" t="str">
            <v>williammina@hotmail.com</v>
          </cell>
          <cell r="F709" t="str">
            <v>Terminado</v>
          </cell>
          <cell r="G709">
            <v>42653</v>
          </cell>
          <cell r="H709">
            <v>43281</v>
          </cell>
          <cell r="I709" t="str">
            <v>Grupo de Investigación Actores, procesos e Instituciones Políticas- GIAPRIP</v>
          </cell>
          <cell r="J709" t="str">
            <v>Facultad de Derecho y Ciencias Políticas</v>
          </cell>
        </row>
        <row r="710">
          <cell r="A710">
            <v>4503</v>
          </cell>
          <cell r="B710" t="str">
            <v>IDENTIFICACIÓN DE QUIRÓPTEROS EN POPAYÁN Y LA RESERVA NATURAL BOSQUE DE YOTOCO MEDIANTE DE PROCESAMIENTO DIGITAL DE SEÑALES</v>
          </cell>
          <cell r="C710" t="str">
            <v xml:space="preserve">Rubiel  Vargas Canas </v>
          </cell>
          <cell r="D710">
            <v>91497137</v>
          </cell>
          <cell r="E710" t="str">
            <v>rubiel@unicauca.edu.co</v>
          </cell>
          <cell r="F710" t="str">
            <v>Terminado</v>
          </cell>
          <cell r="G710">
            <v>42783</v>
          </cell>
          <cell r="H710">
            <v>43281</v>
          </cell>
          <cell r="I710" t="str">
            <v>Sistemas Dinámicos, Instrumentación y Control</v>
          </cell>
          <cell r="J710" t="str">
            <v>Facultad de Ciencias Naturales, Exactas y de la Educación</v>
          </cell>
        </row>
        <row r="711">
          <cell r="A711">
            <v>4505</v>
          </cell>
          <cell r="B711" t="str">
            <v>CREACIÓN DE UNA COLECCIÓN DE ADN DE BACTERIAS OBTENIDAS DE SUELOS AFECTADOS POR MINERÍA EN EL DEPARTAMENTO DEL CAUCA PARA POSTERIORES ESTUDIOS DE BIOPROSPECCIÓN</v>
          </cell>
          <cell r="C711" t="str">
            <v>Patricia Eugenia Velez Varela</v>
          </cell>
          <cell r="D711">
            <v>29993756</v>
          </cell>
          <cell r="E711" t="str">
            <v>pvelez@unicauca.edu.co</v>
          </cell>
          <cell r="F711" t="str">
            <v>Terminado</v>
          </cell>
          <cell r="G711">
            <v>42801</v>
          </cell>
          <cell r="H711">
            <v>43227</v>
          </cell>
          <cell r="I711" t="str">
            <v>Biología Molecular y Ambiental del Cáncer - BIMAC</v>
          </cell>
          <cell r="J711" t="str">
            <v>Facultad de Ciencias Naturales, Exactas y de la Educación</v>
          </cell>
        </row>
        <row r="712">
          <cell r="A712">
            <v>4506</v>
          </cell>
          <cell r="B712" t="str">
            <v>PREVALENCIA DE ALTERACIONES DE LA VOZ Y FACTORES RELACIONADOS, EN ESTUDIANTES DE LOS PROGRAMAS DE MÚSICA DE LA FACULTAD ARTES EN LA UNIVERSIDAD DEL CAUCA. POPAYÁN 2016</v>
          </cell>
          <cell r="C712" t="str">
            <v>Isabel Muñoz Zambrano</v>
          </cell>
          <cell r="D712">
            <v>30323483</v>
          </cell>
          <cell r="E712" t="str">
            <v>imunoz@unicauca.edu.co</v>
          </cell>
          <cell r="F712" t="str">
            <v>Terminado</v>
          </cell>
          <cell r="G712">
            <v>42832</v>
          </cell>
          <cell r="H712">
            <v>43197</v>
          </cell>
          <cell r="I712" t="str">
            <v>Comunicación Humana y sus Desórdenes</v>
          </cell>
          <cell r="J712" t="str">
            <v>Facultad de Ciencias de la Salud</v>
          </cell>
        </row>
        <row r="713">
          <cell r="A713">
            <v>4507</v>
          </cell>
          <cell r="B713" t="str">
            <v>DESCRIPCIÓN DE ESCENARIOS Y AMBIENTES DE APRENDIZAJE EN EL AULA DE MATEMÁTICAS</v>
          </cell>
          <cell r="C713" t="str">
            <v>Ángel Hernán Zuñiga Solarte</v>
          </cell>
          <cell r="D713">
            <v>10524679</v>
          </cell>
          <cell r="E713" t="str">
            <v>ahzuniga@unicauca.edu.co</v>
          </cell>
          <cell r="F713" t="str">
            <v>Terminado</v>
          </cell>
          <cell r="G713">
            <v>42796</v>
          </cell>
          <cell r="H713">
            <v>43161</v>
          </cell>
          <cell r="I713" t="str">
            <v>EDUCACION MATEMATICA-UNICAUCA</v>
          </cell>
          <cell r="J713" t="str">
            <v>Facultad de Ciencias Naturales, Exactas y de la Educación</v>
          </cell>
        </row>
        <row r="714">
          <cell r="A714">
            <v>4510</v>
          </cell>
          <cell r="B714" t="str">
            <v>DESARROLLO DE PRÁCTICAS PEDAGÓGICAS PARA EL BUEN USO Y APROVECHAMIENTO DE LAS TECNOLOGÍAS DE LA INFORMACIÓN Y LA COMUNICACIÓN (TIC), POR MEDIO DEL RELATO FÍLMICO, EN LA ENSEÑANZA DE LAS COMPETENCIAS Y PREGUNTAS FILOSÓFICAS ESTIPULADAS POR EL MINISTERIO DE EDUCACIÓN NACIONAL (MEN)</v>
          </cell>
          <cell r="C714" t="str">
            <v>Guillermo Pérez La Rotta</v>
          </cell>
          <cell r="D714">
            <v>19379014</v>
          </cell>
          <cell r="E714" t="str">
            <v>Guipe420@hotmail.com</v>
          </cell>
          <cell r="F714" t="str">
            <v>Terminado</v>
          </cell>
          <cell r="G714">
            <v>42766</v>
          </cell>
          <cell r="H714">
            <v>43131</v>
          </cell>
          <cell r="I714" t="str">
            <v xml:space="preserve">Filosofía y enseñanza de la Filosofía </v>
          </cell>
          <cell r="J714" t="str">
            <v>Facultad de Ciencias Humanas y Sociales</v>
          </cell>
        </row>
        <row r="715">
          <cell r="A715">
            <v>4511</v>
          </cell>
          <cell r="B715" t="str">
            <v>UN MÉTODO DE NEWTON CON JACOBIANO SUAVIZADO PARA EL PROBLEMA DE COMPLEMENTARIEDAD NO LINEAL, FASE II</v>
          </cell>
          <cell r="C715" t="str">
            <v>Rosana Pérez Mera</v>
          </cell>
          <cell r="D715">
            <v>34548200</v>
          </cell>
          <cell r="E715" t="str">
            <v>rosana@unicauca.edu.co</v>
          </cell>
          <cell r="F715" t="str">
            <v>En Ejecución</v>
          </cell>
          <cell r="G715">
            <v>42767</v>
          </cell>
          <cell r="H715">
            <v>43465</v>
          </cell>
          <cell r="I715" t="str">
            <v>Grupo de Optimización</v>
          </cell>
          <cell r="J715" t="str">
            <v>Facultad de Ciencias Naturales, Exactas y de la Educación</v>
          </cell>
        </row>
        <row r="716">
          <cell r="A716">
            <v>4512</v>
          </cell>
          <cell r="B716" t="str">
            <v>LA CIUDAD DIGITAL (IZADA). FFASE II : LA COMUNICACION DIGITALCOMO ESCENARIO PARA LA CONSTRUCCION Y PROMOCION DE IMAGINARIOS CULTURALES SOBRE LA CIUDAD DE POPAYAN.</v>
          </cell>
          <cell r="C716" t="str">
            <v>Alexander Buendía Astudillo</v>
          </cell>
          <cell r="D716">
            <v>76315848</v>
          </cell>
          <cell r="E716" t="str">
            <v>abuendia@unicauca.edu.co</v>
          </cell>
          <cell r="F716" t="str">
            <v>Terminado</v>
          </cell>
          <cell r="G716">
            <v>42583</v>
          </cell>
          <cell r="H716">
            <v>42948</v>
          </cell>
          <cell r="I716" t="str">
            <v>Estudios Culturales y de la Comunicación - ECCO</v>
          </cell>
          <cell r="J716" t="str">
            <v>Facultad de Derecho y Ciencias Políticas</v>
          </cell>
        </row>
        <row r="717">
          <cell r="A717">
            <v>4513</v>
          </cell>
          <cell r="B717" t="str">
            <v>GENERACIÓN AUTOMATICA DE RESUMENES DE MULTIPLES DOCUMENTOS MEDIANTE LA HIBRIDACIÓN DE LA METAHEURISTICA DE LA MEJOR BUSQUEDA ARMONICA GLOBAL Y EL ALGORITMO BASADO EN GRAFOS LEXRANK</v>
          </cell>
          <cell r="C717" t="str">
            <v>Martha Eliana Mendoza Becerra</v>
          </cell>
          <cell r="D717">
            <v>63483237</v>
          </cell>
          <cell r="E717" t="str">
            <v>mmendoza@unicauca.edu.co</v>
          </cell>
          <cell r="F717" t="str">
            <v>En Ejecución</v>
          </cell>
          <cell r="G717">
            <v>42796</v>
          </cell>
          <cell r="H717">
            <v>43345</v>
          </cell>
          <cell r="I717" t="str">
            <v>Grupo I+D en Tecnologías de la Información - GTI</v>
          </cell>
          <cell r="J717" t="str">
            <v>Facultad de Ingeniería Electrónica y Telecomunicaciones</v>
          </cell>
        </row>
        <row r="718">
          <cell r="A718">
            <v>4514</v>
          </cell>
          <cell r="B718" t="str">
            <v>ANALISIS DE DOMINIO PARA LINEAS DE PRODUCTOS SOFTWARE DE VIDEOJUEGOS SERIOS</v>
          </cell>
          <cell r="C718" t="str">
            <v>Julio Ariel Hurtado Alegria</v>
          </cell>
          <cell r="D718">
            <v>76317623</v>
          </cell>
          <cell r="E718" t="str">
            <v>ahurtado@unicauca.edu.co</v>
          </cell>
          <cell r="F718" t="str">
            <v>En Ejecución</v>
          </cell>
          <cell r="G718">
            <v>42800</v>
          </cell>
          <cell r="H718">
            <v>43349</v>
          </cell>
          <cell r="I718" t="str">
            <v>Investigación y desarrollo en ingeniería de software - IDIS</v>
          </cell>
          <cell r="J718" t="str">
            <v>Facultad de Ingeniería Electrónica y Telecomunicaciones</v>
          </cell>
        </row>
        <row r="719">
          <cell r="A719">
            <v>4515</v>
          </cell>
          <cell r="B719" t="str">
            <v>METODOLOGÍA FORMAL BASADA EN LA TEORÍA DE LA ACTIVIDAD PARA EL DISEÑO DE JUEGOS SERIOS DIRIGIDOS A LA REHABILITACIÓN PSICOMOTRIZ EN NIÑOS CON DISCAPACIDAD AUDITIVA</v>
          </cell>
          <cell r="C719" t="str">
            <v>Cesar Alberto Collazos Ordoñez</v>
          </cell>
          <cell r="D719">
            <v>76309486</v>
          </cell>
          <cell r="E719" t="str">
            <v>ccollazo@unicauca.edu.co</v>
          </cell>
          <cell r="F719" t="str">
            <v>En Ejecución</v>
          </cell>
          <cell r="G719">
            <v>42758</v>
          </cell>
          <cell r="H719">
            <v>43123</v>
          </cell>
          <cell r="I719" t="str">
            <v>Investigación y desarrollo en ingeniería de software - IDIS</v>
          </cell>
          <cell r="J719" t="str">
            <v>Facultad de Ingeniería Electrónica y Telecomunicaciones</v>
          </cell>
        </row>
        <row r="720">
          <cell r="A720">
            <v>4516</v>
          </cell>
          <cell r="B720" t="str">
            <v>GUIA EMOINAD PARA EL DISEÑO DE INTERFACES EMOTIVAS UTILIZADAS EN EL TRATAMIENTO DE DEFICIT DE ATENCION EN NIÑOS</v>
          </cell>
          <cell r="C720" t="str">
            <v>Cesar Alberto Collazos Ordoñez</v>
          </cell>
          <cell r="D720">
            <v>76309486</v>
          </cell>
          <cell r="E720" t="str">
            <v>ccollazo@unicauca.edu.co</v>
          </cell>
          <cell r="F720" t="str">
            <v>En Ejecución</v>
          </cell>
          <cell r="G720">
            <v>42753</v>
          </cell>
          <cell r="H720">
            <v>43118</v>
          </cell>
          <cell r="I720" t="str">
            <v>Investigación y desarrollo en ingeniería de software - IDIS</v>
          </cell>
          <cell r="J720" t="str">
            <v>Facultad de Ingeniería Electrónica y Telecomunicaciones</v>
          </cell>
        </row>
        <row r="721">
          <cell r="A721">
            <v>4517</v>
          </cell>
          <cell r="B721" t="str">
            <v>PRACTICAS PERFORMATIVAS QUE MATERILIZAN EL CUERPO LESBICO-GAY EN LAS Y LOS JOVENES DE LA CIUDAD DE POPAYÁN</v>
          </cell>
          <cell r="C721" t="str">
            <v>Deibar René Hurtado Herrera</v>
          </cell>
          <cell r="D721">
            <v>76311561</v>
          </cell>
          <cell r="E721" t="str">
            <v>deibarh@unicauca.edu.co</v>
          </cell>
          <cell r="F721" t="str">
            <v>En Ejecución</v>
          </cell>
          <cell r="G721">
            <v>42753</v>
          </cell>
          <cell r="H721">
            <v>43189</v>
          </cell>
          <cell r="I721" t="str">
            <v>Urdimbre</v>
          </cell>
          <cell r="J721" t="str">
            <v>Facultad de Ciencias Naturales, Exactas y de la Educación</v>
          </cell>
        </row>
        <row r="722">
          <cell r="A722">
            <v>4518</v>
          </cell>
          <cell r="B722" t="str">
            <v>PREVALENCIA DE INFECCION DE VIAS URINARIAS EN NIÑOS ENTRE 6 Y 16 AÑOS DE EDAD EN LA INSTITUCION EDUCATIVA AGROPECUARIA PUEBLA TOTOROES 2016-2018</v>
          </cell>
          <cell r="C722" t="str">
            <v>Maria Amparo Acosta Aragon</v>
          </cell>
          <cell r="D722">
            <v>34532270</v>
          </cell>
          <cell r="E722" t="str">
            <v>macosta@unicauca.edu.co</v>
          </cell>
          <cell r="F722" t="str">
            <v>En Ejecución</v>
          </cell>
          <cell r="G722">
            <v>42779</v>
          </cell>
          <cell r="H722">
            <v>43325</v>
          </cell>
          <cell r="I722" t="str">
            <v>Lactancia materna y alimentación complementaria</v>
          </cell>
          <cell r="J722" t="str">
            <v>Facultad de Ciencias de la Salud</v>
          </cell>
        </row>
        <row r="723">
          <cell r="A723">
            <v>4519</v>
          </cell>
          <cell r="B723" t="str">
            <v>DEFINIENDO UN PROCESO DE SOFTWARE ADAPTABLE A DIFERENTES CONTEXTOS DE ORGANIZACIONES PEQUEÑAS Y MEDIANAS BASADO EN EL PROCESO UNIFICADO</v>
          </cell>
          <cell r="C723" t="str">
            <v>Julio Ariel Hurtado Alegria</v>
          </cell>
          <cell r="D723">
            <v>76317623</v>
          </cell>
          <cell r="E723" t="str">
            <v>ahurtado@unicauca.edu.co</v>
          </cell>
          <cell r="F723" t="str">
            <v>En Ejecución</v>
          </cell>
          <cell r="G723">
            <v>42796</v>
          </cell>
          <cell r="H723">
            <v>43345</v>
          </cell>
          <cell r="I723" t="str">
            <v>Investigación y desarrollo en ingeniería de software - IDIS</v>
          </cell>
          <cell r="J723" t="str">
            <v>Facultad de Ingeniería Electrónica y Telecomunicaciones</v>
          </cell>
        </row>
        <row r="724">
          <cell r="A724">
            <v>4520</v>
          </cell>
          <cell r="B724" t="str">
            <v>ACTORES SOCIALES, PROCESOS DE DIÁLOGO ENTRE EL GOBIERNO- GUERRILLA Y LA CONSTRUCCIÓN DE PAZ EN EL CAUCA (2012-2016)</v>
          </cell>
          <cell r="C724" t="str">
            <v>Carlos Andres  Gonzales Muñoz</v>
          </cell>
          <cell r="D724">
            <v>7720860</v>
          </cell>
          <cell r="E724" t="str">
            <v>c.gonzalez@unicauca.edu.co</v>
          </cell>
          <cell r="F724" t="str">
            <v>Terminado</v>
          </cell>
          <cell r="G724">
            <v>42786</v>
          </cell>
          <cell r="H724">
            <v>43210</v>
          </cell>
          <cell r="I724" t="str">
            <v>Grupo de Investigación Actores, procesos e Instituciones Políticas- GIAPRIP</v>
          </cell>
          <cell r="J724" t="str">
            <v>Facultad de Derecho y Ciencias Políticas</v>
          </cell>
        </row>
        <row r="725">
          <cell r="A725">
            <v>4521</v>
          </cell>
          <cell r="B725" t="str">
            <v>METODOLOGÍA PARA EL DISEÑO DE INTERFACES TANGIBLES PARA NIÑOS CON NECESIDADES ESPECIALES. CONTRATO DE FINANCIAMIENTO DE RECUPERACIÓN CONTINGENTE N° FP44842-437-2016 CELEBRADO ENTRE FIDUCIARIA LA PREVISORA S.A.  Y LA UNIVERSIDAD DEL CAUCA</v>
          </cell>
          <cell r="C725" t="str">
            <v>Cesar Alberto Collazos Ordoñez</v>
          </cell>
          <cell r="D725">
            <v>76309486</v>
          </cell>
          <cell r="E725" t="str">
            <v>ccollazo@unicauca.edu.co</v>
          </cell>
          <cell r="F725" t="str">
            <v>Terminado</v>
          </cell>
          <cell r="G725">
            <v>42723</v>
          </cell>
          <cell r="H725">
            <v>43088</v>
          </cell>
          <cell r="I725" t="str">
            <v>Investigación y desarrollo en ingeniería de software - IDIS</v>
          </cell>
          <cell r="J725" t="str">
            <v>Facultad de Ingeniería Electrónica y Telecomunicaciones</v>
          </cell>
        </row>
        <row r="726">
          <cell r="A726">
            <v>4523</v>
          </cell>
          <cell r="B726" t="str">
            <v>IONES ATRAPADOS Y REDES ÓPTICAS EN COMPUTACION CUÁNTICA</v>
          </cell>
          <cell r="C726" t="str">
            <v>Servio Tulio  Perez Merchancano</v>
          </cell>
          <cell r="D726">
            <v>13011634</v>
          </cell>
          <cell r="E726" t="str">
            <v>sperez@unicauca.edu.co</v>
          </cell>
          <cell r="F726" t="str">
            <v>En Ejecución</v>
          </cell>
          <cell r="G726">
            <v>42745</v>
          </cell>
          <cell r="H726">
            <v>43475</v>
          </cell>
          <cell r="I726" t="str">
            <v>Semiconductores y Nuevos Materiales - SENUMA</v>
          </cell>
          <cell r="J726" t="str">
            <v>Facultad de Ciencias Naturales, Exactas y de la Educación</v>
          </cell>
        </row>
        <row r="727">
          <cell r="A727">
            <v>4524</v>
          </cell>
          <cell r="B727" t="str">
            <v>METODOS SEMI-EMPÍRICOS APLICADOS EN AGUAS RESIDUALES CONTAMINADAS CON ANALGÉSICOS</v>
          </cell>
          <cell r="C727" t="str">
            <v>LUZ ELENA BOLÍVAR MARTÍNEZ</v>
          </cell>
          <cell r="D727">
            <v>31946378</v>
          </cell>
          <cell r="E727" t="str">
            <v>LBOLIVAR@UNICAUCA.EDU.CO</v>
          </cell>
          <cell r="F727" t="str">
            <v>En Ejecución</v>
          </cell>
          <cell r="G727">
            <v>42745</v>
          </cell>
          <cell r="H727">
            <v>43475</v>
          </cell>
          <cell r="I727" t="str">
            <v>Semiconductores y Nuevos Materiales - SENUMA</v>
          </cell>
          <cell r="J727" t="str">
            <v>Facultad de Ciencias Naturales, Exactas y de la Educación</v>
          </cell>
        </row>
        <row r="728">
          <cell r="A728">
            <v>4525</v>
          </cell>
          <cell r="B728" t="str">
            <v>CAPACIDAD CARDIORRESPIRATORIA Y RITMOS CIRCADIANOS EN HIPOXIA HIPOBÁRICA. COMPARACIÓN ENTRE NATIVOS DE ALTA ALTURA Y RESIDENTES ACLIMATADOS.</v>
          </cell>
          <cell r="C728" t="str">
            <v>Isabella Maria Urrutia Illera</v>
          </cell>
          <cell r="D728">
            <v>34554310</v>
          </cell>
          <cell r="E728" t="str">
            <v>iurrutia@unicauca.edu.co</v>
          </cell>
          <cell r="F728" t="str">
            <v>En Ejecución</v>
          </cell>
          <cell r="G728">
            <v>42782</v>
          </cell>
          <cell r="H728">
            <v>43512</v>
          </cell>
          <cell r="I728" t="str">
            <v>Movimiento Corporal Humano y Calidad de Vida</v>
          </cell>
          <cell r="J728" t="str">
            <v>Facultad de Ciencias de la Salud</v>
          </cell>
        </row>
        <row r="729">
          <cell r="A729">
            <v>4526</v>
          </cell>
          <cell r="B729" t="str">
            <v>COMUNIDADES DE INSECTOS Y CARACTERIZACIÓN MOLECULAR EN ÁREAS POCO EXPLORADAS DE LAS SUBZONAS HIDROGRÁFICAS  ALTO PATIA, GUACHICONO, MEDIO Y ALTO CAQUETÁ EN LA “BOTA CAUCANA”, DEPARTAMENTO DEL CAUCA. CONTRATO DE FINANCIAMIENTO DE RECUPERACIÓN CONTINGENTE No. 498-2016 CELEBRADO_x000D_
ENTRE FIDUCIARIA LA PREVISORA S.A. Y LA UNIVERSIDAD DEL_x000D_
CAUCA</v>
          </cell>
          <cell r="C729" t="str">
            <v>Maria Cristina Gallego Ropero</v>
          </cell>
          <cell r="D729">
            <v>31986406</v>
          </cell>
          <cell r="E729" t="str">
            <v>mgallego@unicauca.edu.co</v>
          </cell>
          <cell r="F729" t="str">
            <v>En Ejecución</v>
          </cell>
          <cell r="G729">
            <v>42832</v>
          </cell>
          <cell r="H729">
            <v>43928</v>
          </cell>
          <cell r="I729" t="str">
            <v>Toxicología Genética y Citogenética</v>
          </cell>
          <cell r="J729" t="str">
            <v>Facultad de Ciencias Naturales, Exactas y de la Educación</v>
          </cell>
        </row>
        <row r="730">
          <cell r="A730">
            <v>4527</v>
          </cell>
          <cell r="B730" t="str">
            <v>APROPIACIÓN Y USO DE UN EMPAQUE BIODEGRADABLE PARA ALMÁCIGOS OBTENIDO A PARTIR DE ALMIDÓN DE YUCA COMO FORTALECIMIENTO DE LA CADENA PRODUCTIVA DEL CAFÉ EN CAUCA Y HUILA. CONTRATO DE FINANCIAMIENTO DE RECUPERACIÓN CONTINGENTE No. FP44842-027-2017_x000D_
CELEBRADO ENTRE FIDUCIARIA LA PREVISORA S.A. Y LA UNIVERSIDAD DEL CAUCA.</v>
          </cell>
          <cell r="C730" t="str">
            <v>Hugo Portela Guarin</v>
          </cell>
          <cell r="D730">
            <v>16347249</v>
          </cell>
          <cell r="E730" t="str">
            <v>hportela@unicauca.edu.co</v>
          </cell>
          <cell r="F730" t="str">
            <v>En Ejecución</v>
          </cell>
          <cell r="G730">
            <v>42815</v>
          </cell>
          <cell r="H730">
            <v>43545</v>
          </cell>
          <cell r="I730" t="str">
            <v>Antropos</v>
          </cell>
          <cell r="J730" t="str">
            <v>Facultad de Ciencias Humanas y Sociales</v>
          </cell>
        </row>
        <row r="731">
          <cell r="A731">
            <v>4528</v>
          </cell>
          <cell r="B731" t="str">
            <v>FUNCIONAMIENTO VRI-2017. FORTALECIMIENTO DEL SISTEMA DE INVESTIGACIONES</v>
          </cell>
          <cell r="C731" t="str">
            <v>Alfonso Rafael  Buelvas Garay</v>
          </cell>
          <cell r="D731">
            <v>15041561</v>
          </cell>
          <cell r="E731" t="str">
            <v>abuelvas@unicauca.edu.co</v>
          </cell>
          <cell r="F731" t="str">
            <v>En Ejecución</v>
          </cell>
          <cell r="G731">
            <v>42736</v>
          </cell>
          <cell r="H731">
            <v>43100</v>
          </cell>
          <cell r="I731" t="str">
            <v>Investigadores Independientes</v>
          </cell>
          <cell r="J731" t="str">
            <v>Otro</v>
          </cell>
        </row>
        <row r="732">
          <cell r="A732">
            <v>4529</v>
          </cell>
          <cell r="B732" t="str">
            <v>APOYO A GRUPOS DE INVESTIGACION UNICAUCA-2017</v>
          </cell>
          <cell r="C732" t="str">
            <v>Alfonso Rafael  Buelvas Garay</v>
          </cell>
          <cell r="D732">
            <v>15041561</v>
          </cell>
          <cell r="E732" t="str">
            <v>abuelvas@unicauca.edu.co</v>
          </cell>
          <cell r="F732" t="str">
            <v>En Ejecución</v>
          </cell>
          <cell r="G732">
            <v>42736</v>
          </cell>
          <cell r="H732">
            <v>43100</v>
          </cell>
          <cell r="I732" t="str">
            <v>Investigadores Independientes</v>
          </cell>
          <cell r="J732" t="str">
            <v>Otro</v>
          </cell>
        </row>
        <row r="733">
          <cell r="A733">
            <v>4530</v>
          </cell>
          <cell r="B733" t="str">
            <v>DIVISIÓN DE INNOVACIÓN, EMPRENDIMIENTO Y ARTICULACIÓN CON EL ENTORNO-DAE</v>
          </cell>
          <cell r="C733" t="str">
            <v>Hector Alejandro  Sanchez</v>
          </cell>
          <cell r="D733">
            <v>12191935</v>
          </cell>
          <cell r="E733" t="str">
            <v>hsanchez@unicauca.edu.co</v>
          </cell>
          <cell r="F733" t="str">
            <v>En Ejecución</v>
          </cell>
          <cell r="G733">
            <v>42736</v>
          </cell>
          <cell r="H733">
            <v>43100</v>
          </cell>
          <cell r="I733" t="str">
            <v>METANOIA: Grupo para la investigación Transdicipíinaria</v>
          </cell>
          <cell r="J733" t="str">
            <v>Facultad de Ciencias Contables Económicas y Administrativas</v>
          </cell>
        </row>
        <row r="734">
          <cell r="A734">
            <v>4530</v>
          </cell>
          <cell r="B734" t="str">
            <v>DIVISIÓN DE INNOVACIÓN, EMPRENDIMIENTO Y ARTICULACIÓN CON EL ENTORNO-DAE</v>
          </cell>
          <cell r="C734" t="str">
            <v>Julian Andres  Caicedo Ortiz</v>
          </cell>
          <cell r="D734">
            <v>76330278</v>
          </cell>
          <cell r="E734" t="str">
            <v>julianca@unicauca.edu.co</v>
          </cell>
          <cell r="F734" t="str">
            <v>En Ejecución</v>
          </cell>
          <cell r="G734">
            <v>42736</v>
          </cell>
          <cell r="H734">
            <v>43100</v>
          </cell>
          <cell r="I734" t="str">
            <v>METANOIA: Grupo para la investigación Transdicipíinaria</v>
          </cell>
          <cell r="J734" t="str">
            <v>Facultad de Ciencias Contables Económicas y Administrativas</v>
          </cell>
        </row>
        <row r="735">
          <cell r="A735">
            <v>4531</v>
          </cell>
          <cell r="B735" t="str">
            <v>CENTRO INTERNACIONAL PARA LA INVESTIGACIÓN DEL AGUA Y EL OXÍGENO –CINAO-2017</v>
          </cell>
          <cell r="C735" t="str">
            <v>JUAN CARLOS  CASAS ZAPATA</v>
          </cell>
          <cell r="D735">
            <v>15505403</v>
          </cell>
          <cell r="E735" t="str">
            <v>jccasas@unicauca.edu.co</v>
          </cell>
          <cell r="F735" t="str">
            <v>En Ejecución</v>
          </cell>
          <cell r="G735">
            <v>42736</v>
          </cell>
          <cell r="H735">
            <v>43100</v>
          </cell>
          <cell r="I735" t="str">
            <v xml:space="preserve">Grupo de Ciencia e ingeniería en sistemas ambientales </v>
          </cell>
          <cell r="J735" t="str">
            <v>Facultad de Ingeniería Civil</v>
          </cell>
        </row>
        <row r="736">
          <cell r="A736">
            <v>4532</v>
          </cell>
          <cell r="B736" t="str">
            <v>MODERNIDAD Y CONTABILIDAD: LA OBJETIVACIÓN MATEMÁTICA COMO EPISTEME DOMINANTE EN OCCIDENTE.</v>
          </cell>
          <cell r="C736" t="str">
            <v>Guillermo Leon Martinez Pino</v>
          </cell>
          <cell r="D736">
            <v>10529508</v>
          </cell>
          <cell r="E736" t="str">
            <v>gmartinez@unicauca.edu.co</v>
          </cell>
          <cell r="F736" t="str">
            <v>En Ejecución</v>
          </cell>
          <cell r="G736">
            <v>42933</v>
          </cell>
          <cell r="H736">
            <v>43298</v>
          </cell>
          <cell r="I736" t="str">
            <v>Contabilidad, Sociedad y Desarrollo</v>
          </cell>
          <cell r="J736" t="str">
            <v>Facultad de Ciencias Contables Económicas y Administrativas</v>
          </cell>
        </row>
        <row r="737">
          <cell r="A737">
            <v>4533</v>
          </cell>
          <cell r="B737" t="str">
            <v>PREVALENCIA DE EPSTEIN BARR VIRUS Y CITOMEGALOVIRUS EN POBLACIÓN PEDIÁTRICA CON LEUCEMIA LINFOBLÁSTICA AGUDA DE LA CIUDAD DE POPAYÁN. INNOVACCIÓN CAUCA.</v>
          </cell>
          <cell r="C737" t="str">
            <v>Julio Cesar Klinger Hernandez</v>
          </cell>
          <cell r="D737">
            <v>10526732</v>
          </cell>
          <cell r="E737" t="str">
            <v>inmunocauca@yahoo.com</v>
          </cell>
          <cell r="F737" t="str">
            <v>En Ejecución</v>
          </cell>
          <cell r="G737">
            <v>42902</v>
          </cell>
          <cell r="H737">
            <v>43267</v>
          </cell>
          <cell r="I737" t="str">
            <v>Inmunología y Enfermedades infecciosas</v>
          </cell>
          <cell r="J737" t="str">
            <v>Facultad de Ciencias de la Salud</v>
          </cell>
        </row>
        <row r="738">
          <cell r="A738">
            <v>4534</v>
          </cell>
          <cell r="B738" t="str">
            <v>STARTTIC: FOMENTANDO MENTALIDAD Y CULTURA DE EMPRENDIMIENTO E INNOVACIÓN EN LA UNIVERSIDAD DEL CAUCA. INNOVACCIÓN CAUCA.</v>
          </cell>
          <cell r="C738" t="str">
            <v>Eva Juliana Maya Ortiz</v>
          </cell>
          <cell r="D738">
            <v>34317773</v>
          </cell>
          <cell r="E738" t="str">
            <v>nnotiene@hotmail.com</v>
          </cell>
          <cell r="F738" t="str">
            <v>En Ejecución</v>
          </cell>
          <cell r="G738">
            <v>42846</v>
          </cell>
          <cell r="H738">
            <v>43371</v>
          </cell>
          <cell r="I738" t="str">
            <v>Ingeniería Telemática</v>
          </cell>
          <cell r="J738" t="str">
            <v>Facultad de Ingeniería Electrónica y Telecomunicaciones</v>
          </cell>
        </row>
        <row r="739">
          <cell r="A739">
            <v>4535</v>
          </cell>
          <cell r="B739" t="str">
            <v>ANÁLISIS DEL CONFLICTO SOCIAL Y ARMADO EN EL DEPARTAMENTO DEL CAUCA: UNA MIRADA DESDE LA ECONOMÍA SOCIAL Y EL TERRITORIO. INNOVACCIÓN CAUCA.</v>
          </cell>
          <cell r="C739" t="str">
            <v>Carlos Corredor</v>
          </cell>
          <cell r="D739">
            <v>7224256</v>
          </cell>
          <cell r="E739" t="str">
            <v>cecorredor@unicauca.edu.co</v>
          </cell>
          <cell r="F739" t="str">
            <v>En Ejecución</v>
          </cell>
          <cell r="G739">
            <v>42822</v>
          </cell>
          <cell r="H739">
            <v>43187</v>
          </cell>
          <cell r="I739" t="str">
            <v>PENSAMIENTO ECONOMICO SOCIEDAD Y CULTURA</v>
          </cell>
          <cell r="J739" t="str">
            <v>Facultad de Ciencias Contables Económicas y Administrativas</v>
          </cell>
        </row>
        <row r="740">
          <cell r="A740">
            <v>4536</v>
          </cell>
          <cell r="B740" t="str">
            <v>FUNDAMENTOS TÉCNICOS Y MATEMÁTICOS DE LA SEGURIDAD DE LA INFORMACIÓN APLICADOS A LA CRIPTOGRAFÍA E INFORMÁTICA FORENSE. INNOVACCIÓN CAUCA.</v>
          </cell>
          <cell r="C740" t="str">
            <v>Carlos Alberto Trujillo Solarte</v>
          </cell>
          <cell r="D740">
            <v>10532448</v>
          </cell>
          <cell r="E740" t="str">
            <v>trujillo@unicauca.edu.co</v>
          </cell>
          <cell r="F740" t="str">
            <v>En Ejecución</v>
          </cell>
          <cell r="G740">
            <v>42871</v>
          </cell>
          <cell r="H740">
            <v>43328</v>
          </cell>
          <cell r="I740" t="str">
            <v>ALGEBRA, TEORIA DE NUMEROS Y APLICACIONES</v>
          </cell>
          <cell r="J740" t="str">
            <v>Interinstitucional</v>
          </cell>
        </row>
        <row r="741">
          <cell r="A741">
            <v>4537</v>
          </cell>
          <cell r="B741" t="str">
            <v xml:space="preserve">EVALUACIÓN DE UN SISTEMA DE TRATAMIENTO CON HUMEDALES CONSTRUIDOS PARA TRATAR AGUAS MIELES DEL PROCESADO DEL CAFÉ. INNOVACCIÓN CAUCA. </v>
          </cell>
          <cell r="C741" t="str">
            <v>JUAN CARLOS  CASAS ZAPATA</v>
          </cell>
          <cell r="D741">
            <v>15505403</v>
          </cell>
          <cell r="E741" t="str">
            <v>jccasas@unicauca.edu.co</v>
          </cell>
          <cell r="F741" t="str">
            <v>En Ejecución</v>
          </cell>
          <cell r="G741">
            <v>42846</v>
          </cell>
          <cell r="H741">
            <v>43288</v>
          </cell>
          <cell r="I741" t="str">
            <v xml:space="preserve">Grupo de Ciencia e ingeniería en sistemas ambientales </v>
          </cell>
          <cell r="J741" t="str">
            <v>Facultad de Ingeniería Civil</v>
          </cell>
        </row>
        <row r="742">
          <cell r="A742">
            <v>4538</v>
          </cell>
          <cell r="B742" t="str">
            <v>CREACIÓN DE UN PROTOTIPO DE BRAZO FUNCIONAL CON TECNOLOGÍA DE IMPRESIÓN 3D. INNOVACCIÓN CAUCA.</v>
          </cell>
          <cell r="C742" t="str">
            <v>Carlos Alberto Gaviria López</v>
          </cell>
          <cell r="D742">
            <v>76310264</v>
          </cell>
          <cell r="E742" t="str">
            <v>cgaviria@unicauca.edu.co</v>
          </cell>
          <cell r="F742" t="str">
            <v>En Ejecución</v>
          </cell>
          <cell r="G742">
            <v>42907</v>
          </cell>
          <cell r="H742">
            <v>43454</v>
          </cell>
          <cell r="I742" t="str">
            <v>Automática Industrial</v>
          </cell>
          <cell r="J742" t="str">
            <v>Facultad de Ingeniería Electrónica y Telecomunicaciones</v>
          </cell>
        </row>
        <row r="743">
          <cell r="A743">
            <v>4539</v>
          </cell>
          <cell r="B743" t="str">
            <v>EVALUACIÓN DE ESTABLECIMIENTO DE UN SISTEMA SILVOPASTORIL DEMOSTRATIVO PARA OVINOS EN CLIMA MEDIO, POPAYÁN CAUCA. INNOVACCIÓN CAUCA.</v>
          </cell>
          <cell r="C743" t="str">
            <v>Nelson Jose Vivas Quila</v>
          </cell>
          <cell r="D743">
            <v>10545742</v>
          </cell>
          <cell r="E743" t="str">
            <v>nvivas@unicauca.edu.co</v>
          </cell>
          <cell r="F743" t="str">
            <v>En Ejecución</v>
          </cell>
          <cell r="G743">
            <v>42865</v>
          </cell>
          <cell r="H743">
            <v>43353</v>
          </cell>
          <cell r="I743" t="str">
            <v>Nutrición Agropecuaria</v>
          </cell>
          <cell r="J743" t="str">
            <v>Facultad de Ciencias Agrarias</v>
          </cell>
        </row>
        <row r="744">
          <cell r="A744">
            <v>4540</v>
          </cell>
          <cell r="B744" t="str">
            <v>PROPUESTA DE UN MODELO INNOVADOR PARA LA ARTICULACIÓN DEL PROGRAMA DE TURISMO DE LA UNIVERSIDAD DEL CAUCA A LA CADENA FORMATIVA, CONSIDERANDO MEDIACIONES PEDAGÓGICAS APROPIADAS PARA CONCITAR ACCIONES CONJUNTAS ENTRE LA ACADEMIA, LOS ORGANISMOS DEL ESTADO, LA EMPRESA PRIVADA Y LA SOCIEDAD CIVIL. INNOVACCIÓN CAUCA.</v>
          </cell>
          <cell r="C744" t="str">
            <v xml:space="preserve">Luz Marina  Ardila Barragan </v>
          </cell>
          <cell r="D744">
            <v>40030285</v>
          </cell>
          <cell r="E744" t="str">
            <v>lmardila@gmail.com</v>
          </cell>
          <cell r="F744" t="str">
            <v>En Ejecución</v>
          </cell>
          <cell r="G744">
            <v>42842</v>
          </cell>
          <cell r="H744">
            <v>43268</v>
          </cell>
          <cell r="I744" t="str">
            <v>DESARROLLO TURISTICO Y REGIONAL</v>
          </cell>
          <cell r="J744" t="str">
            <v>Facultad de Ciencias Contables Económicas y Administrativas</v>
          </cell>
        </row>
        <row r="745">
          <cell r="A745">
            <v>4541</v>
          </cell>
          <cell r="B745" t="str">
            <v>DESHIDRATACION OSMOTICA PARA LA CONSERVACION DE REBANADAS DE AGUACATE (PERSEA AMERICANA MILL) VARIEDAD HASS EN LA INHIBICION DEL PARDEAMIENTO ENZIMATICO</v>
          </cell>
          <cell r="C745" t="str">
            <v>Silvio Andrés Mosquera Sánchez</v>
          </cell>
          <cell r="D745">
            <v>4664453</v>
          </cell>
          <cell r="E745" t="str">
            <v>smosquera@unicauca.edu.co</v>
          </cell>
          <cell r="F745" t="str">
            <v>En Ejecución</v>
          </cell>
          <cell r="G745">
            <v>42828</v>
          </cell>
          <cell r="H745">
            <v>43222</v>
          </cell>
          <cell r="I745" t="str">
            <v>Aprovechamiento de Subproductos, Residuos y Desechos Agroindustriales - ASUBAGROIN</v>
          </cell>
          <cell r="J745" t="str">
            <v>Facultad de Ciencias Agrarias</v>
          </cell>
        </row>
        <row r="746">
          <cell r="A746">
            <v>4542</v>
          </cell>
          <cell r="B746" t="str">
            <v>COMPLETITUD DE LAS PUBLICACIONES DE REPORTES DE CASO EN LAS PRINCIPALES REVISTAS MEDICAS A NIVEL MUNDIAL</v>
          </cell>
          <cell r="C746" t="str">
            <v>Jose Andres Calvache España</v>
          </cell>
          <cell r="D746">
            <v>94064631</v>
          </cell>
          <cell r="E746" t="str">
            <v>jacalvache@gmail.com</v>
          </cell>
          <cell r="F746" t="str">
            <v>En Ejecución</v>
          </cell>
          <cell r="G746">
            <v>42802</v>
          </cell>
          <cell r="H746">
            <v>43167</v>
          </cell>
          <cell r="I746" t="str">
            <v>INVESTIGACIÓN EN ANESTESIOLOGIA GRIAN</v>
          </cell>
          <cell r="J746" t="str">
            <v>Facultad de Ciencias de la Salud</v>
          </cell>
        </row>
        <row r="747">
          <cell r="A747">
            <v>4543</v>
          </cell>
          <cell r="B747" t="str">
            <v>HIPERGLICEMIA  DE ESTRÉS (HGE) Y RESULTADOS  ADVERSOS  EN PACIENTES CRÍTICOS DE UNA UNIDAD DE CUIDADOS INTENSIVOS DE III NIVEL DE COMPLEJIDAD. POPAYÁN-COLOMBIA, 2016-2017</v>
          </cell>
          <cell r="C747" t="str">
            <v>Adriana Castro Mañunga</v>
          </cell>
          <cell r="D747">
            <v>25272605</v>
          </cell>
          <cell r="E747" t="str">
            <v>adrianacastro@unicauca.edu.co</v>
          </cell>
          <cell r="F747" t="str">
            <v>En Ejecución</v>
          </cell>
          <cell r="G747">
            <v>42522</v>
          </cell>
          <cell r="H747">
            <v>42794</v>
          </cell>
          <cell r="I747" t="str">
            <v>TJENG: INVESTIGACIÓN EN ENFERMERÍA</v>
          </cell>
          <cell r="J747" t="str">
            <v>Facultad de Ciencias de la Salud</v>
          </cell>
        </row>
        <row r="748">
          <cell r="A748">
            <v>4544</v>
          </cell>
          <cell r="B748" t="str">
            <v>FACTORES DE RIESGO PARA ECNT EN POBLACIÓN ADULTA ENTRE 18 Y 65 AÑOS DE LAS COMUNAS 4, 5 Y 6 DE POPAYÁN”: METODOLOGÍA STEPWISE (OMS)</v>
          </cell>
          <cell r="C748" t="str">
            <v>Adriana Castro Mañunga</v>
          </cell>
          <cell r="D748">
            <v>25272605</v>
          </cell>
          <cell r="E748" t="str">
            <v>adrianacastro@unicauca.edu.co</v>
          </cell>
          <cell r="F748" t="str">
            <v>En Ejecución</v>
          </cell>
          <cell r="G748">
            <v>42522</v>
          </cell>
          <cell r="H748">
            <v>42826</v>
          </cell>
          <cell r="I748" t="str">
            <v>TJENG: INVESTIGACIÓN EN ENFERMERÍA</v>
          </cell>
          <cell r="J748" t="str">
            <v>Facultad de Ciencias de la Salud</v>
          </cell>
        </row>
        <row r="749">
          <cell r="A749">
            <v>4545</v>
          </cell>
          <cell r="B749" t="str">
            <v>SEGURIDAD Y SALUD EN LAS PRÁCTICAS FORMATIVAS QUE DESARROLLAN LOS ESTUDIANTES DE 5 INSTITUCIONES EDUCATIVAS EN EL HOSPITAL SAN JOSÉ DE POPAYÁN. 2016</v>
          </cell>
          <cell r="C749" t="str">
            <v>Sandra Felisa Muñoz Bravo</v>
          </cell>
          <cell r="D749">
            <v>34542833</v>
          </cell>
          <cell r="E749" t="str">
            <v>sandrafelisam@hotmail.com</v>
          </cell>
          <cell r="F749" t="str">
            <v>Terminado</v>
          </cell>
          <cell r="G749">
            <v>42461</v>
          </cell>
          <cell r="H749">
            <v>42826</v>
          </cell>
          <cell r="I749" t="str">
            <v>TJENG: INVESTIGACIÓN EN ENFERMERÍA</v>
          </cell>
          <cell r="J749" t="str">
            <v>Facultad de Ciencias de la Salud</v>
          </cell>
        </row>
        <row r="750">
          <cell r="A750">
            <v>4546</v>
          </cell>
          <cell r="B750" t="str">
            <v>CARACTERIZACIÓN DE LA VIOLENCIA OBSTÉTRICA EN MUJERES QUE ASISTEN A LOS HOGARES FAMI DE LA ASOCIACIÓN 31 DE MARZO EN LA CIUDAD DE POPAYÁN, SEGUNDO SEMESTRE DE 2016.</v>
          </cell>
          <cell r="C750" t="str">
            <v>Galdys Amanda  Mera Urbano</v>
          </cell>
          <cell r="D750">
            <v>34549216</v>
          </cell>
          <cell r="E750" t="str">
            <v>gladysmera@unicauca.edu.co</v>
          </cell>
          <cell r="F750" t="str">
            <v>Terminado</v>
          </cell>
          <cell r="G750">
            <v>42522</v>
          </cell>
          <cell r="H750">
            <v>43100</v>
          </cell>
          <cell r="I750" t="str">
            <v>TJENG: INVESTIGACIÓN EN ENFERMERÍA</v>
          </cell>
          <cell r="J750" t="str">
            <v>Facultad de Ciencias de la Salud</v>
          </cell>
        </row>
        <row r="751">
          <cell r="A751">
            <v>4547</v>
          </cell>
          <cell r="B751" t="str">
            <v>FACTORES SOCIECONÓMICOS ASOCIADOS A LA CCIDENTALIDAD Y EL MOTOTAXISMO EN LA CIUDAD DE POPAYÁN</v>
          </cell>
          <cell r="C751" t="str">
            <v>Claudia Liceth Fajardo Hoyos</v>
          </cell>
          <cell r="D751">
            <v>25273114</v>
          </cell>
          <cell r="E751" t="str">
            <v>cfajardo@unicauca.edu.co</v>
          </cell>
          <cell r="F751" t="str">
            <v>Terminado</v>
          </cell>
          <cell r="G751">
            <v>42470</v>
          </cell>
          <cell r="H751">
            <v>42653</v>
          </cell>
          <cell r="I751" t="str">
            <v>Entropía</v>
          </cell>
          <cell r="J751" t="str">
            <v>Facultad de Ciencias Contables Económicas y Administrativas</v>
          </cell>
        </row>
        <row r="752">
          <cell r="A752">
            <v>4548</v>
          </cell>
          <cell r="B752" t="str">
            <v>SIMULACIÓN DE INUNDACIONES A PARTIR DE CARTOGRAFÍA DIGITAL Y DE TOPOBATIMERIA EN UN SECTOR DEL RIO EJIDO</v>
          </cell>
          <cell r="C752" t="str">
            <v>Maria Elvira Guevara Alvarez</v>
          </cell>
          <cell r="D752">
            <v>34540306</v>
          </cell>
          <cell r="E752" t="str">
            <v>mguevara@unicauca.edu.co</v>
          </cell>
          <cell r="F752" t="str">
            <v>Terminado</v>
          </cell>
          <cell r="G752">
            <v>42614</v>
          </cell>
          <cell r="H752">
            <v>42979</v>
          </cell>
          <cell r="I752" t="str">
            <v>Hidraulica e Hidrología</v>
          </cell>
          <cell r="J752" t="str">
            <v>Facultad de Ingeniería Civil</v>
          </cell>
        </row>
        <row r="753">
          <cell r="A753">
            <v>4549</v>
          </cell>
          <cell r="B753" t="str">
            <v>CONDICIONES SOCIALES Y ECONÓMICAS DE LA MUJER TRABAJADORA EN EL MERCADO INFORMAL. ESTUDIO DE CASO: PLAZA DE MERCADO DEL BARRIO BOLIVAR, MUNICIPIO DE POPAYÁN.</v>
          </cell>
          <cell r="C753" t="str">
            <v>Juliana Isabel Sarmiento Castillo</v>
          </cell>
          <cell r="D753">
            <v>34317090</v>
          </cell>
          <cell r="E753" t="str">
            <v>jisarmiento@unicauca.edu.co</v>
          </cell>
          <cell r="F753" t="str">
            <v>Terminado</v>
          </cell>
          <cell r="G753">
            <v>42505</v>
          </cell>
          <cell r="H753">
            <v>42689</v>
          </cell>
          <cell r="I753" t="str">
            <v>Entropía</v>
          </cell>
          <cell r="J753" t="str">
            <v>Facultad de Ciencias Contables Económicas y Administrativas</v>
          </cell>
        </row>
        <row r="754">
          <cell r="A754">
            <v>4550</v>
          </cell>
          <cell r="B754" t="str">
            <v>EVALUACIÓN PRELIMINAR DE ACTIVIDAD ANTIOXIDANTE Y FARMACOLÓGICA EN EL EXTRACTO ETANOLICO EN HOJAS DE HYMENOCALLIS ACUTIFOLIA</v>
          </cell>
          <cell r="C754" t="str">
            <v>Fabio Antonio Cabezas Fajardo</v>
          </cell>
          <cell r="D754">
            <v>14939780</v>
          </cell>
          <cell r="E754" t="str">
            <v>facabz@unicauca.edu.co</v>
          </cell>
          <cell r="F754" t="str">
            <v>En Ejecución</v>
          </cell>
          <cell r="G754">
            <v>42642</v>
          </cell>
          <cell r="H754">
            <v>43007</v>
          </cell>
          <cell r="I754" t="str">
            <v>Química de Compuestos Bioactivos</v>
          </cell>
          <cell r="J754" t="str">
            <v>Facultad de Ciencias Naturales, Exactas y de la Educación</v>
          </cell>
        </row>
        <row r="755">
          <cell r="A755">
            <v>4551</v>
          </cell>
          <cell r="B755" t="str">
            <v>FACTORES ECONÓMICOS SOCIALES Y AMBIENTALES QUE INFLUYEN EN LA CALIDAD DE VIDA DE LOS COMERCIANTES DEL BARRIO BOLÍVAR EN LA CIUDAD DE POPAYÁN</v>
          </cell>
          <cell r="C755" t="str">
            <v>Juliana Isabel Sarmiento Castillo</v>
          </cell>
          <cell r="D755">
            <v>34317090</v>
          </cell>
          <cell r="E755" t="str">
            <v>jisarmiento@unicauca.edu.co</v>
          </cell>
          <cell r="F755" t="str">
            <v>En Ejecución</v>
          </cell>
          <cell r="G755">
            <v>42713</v>
          </cell>
          <cell r="H755">
            <v>42956</v>
          </cell>
          <cell r="I755" t="str">
            <v>Entropía</v>
          </cell>
          <cell r="J755" t="str">
            <v>Facultad de Ciencias Contables Económicas y Administrativas</v>
          </cell>
        </row>
        <row r="756">
          <cell r="A756">
            <v>4552</v>
          </cell>
          <cell r="B756" t="str">
            <v>ALTERNATIVAS PARA CONTROL DE INUNDACIONES Y APLICACIÓN PRÁCTICA</v>
          </cell>
          <cell r="C756" t="str">
            <v>Maria Elvira Guevara Alvarez</v>
          </cell>
          <cell r="D756">
            <v>34540306</v>
          </cell>
          <cell r="E756" t="str">
            <v>mguevara@unicauca.edu.co</v>
          </cell>
          <cell r="F756" t="str">
            <v>Terminado</v>
          </cell>
          <cell r="G756">
            <v>42644</v>
          </cell>
          <cell r="H756">
            <v>42917</v>
          </cell>
          <cell r="I756" t="str">
            <v>Hidraulica e Hidrología</v>
          </cell>
          <cell r="J756" t="str">
            <v>Facultad de Ingeniería Civil</v>
          </cell>
        </row>
        <row r="757">
          <cell r="A757">
            <v>4553</v>
          </cell>
          <cell r="B757" t="str">
            <v xml:space="preserve">LA ÉTICA DEL ABOGADO DESDE UNA MIRADA CRITICA Y ANALÍTICA A LA LUZ DE LA CONSTITUCIÓN POLÍTICA DE 1991_x000D_
</v>
          </cell>
          <cell r="C757" t="str">
            <v xml:space="preserve">ARISTIDES OBANDO CABEZAS </v>
          </cell>
          <cell r="D757">
            <v>12918256</v>
          </cell>
          <cell r="E757" t="str">
            <v>notiene@gmail.com</v>
          </cell>
          <cell r="F757" t="str">
            <v>Terminado</v>
          </cell>
          <cell r="G757">
            <v>42509</v>
          </cell>
          <cell r="H757">
            <v>42874</v>
          </cell>
          <cell r="I757" t="str">
            <v>Grupo de Investigacion en Ética, Filosofia Política y Jurídica</v>
          </cell>
          <cell r="J757" t="str">
            <v>Facultad de Derecho y Ciencias Políticas</v>
          </cell>
        </row>
        <row r="758">
          <cell r="A758">
            <v>4554</v>
          </cell>
          <cell r="B758" t="str">
            <v xml:space="preserve">VALORACIÓN ECONÓMICA DE LOS COSTOS ASOCIADOS A ACCIDENTES DE TRÁNSITO EN LA CIUDAD DE POPAYÁN: UNA APROXIMACIÓN_x000D_
</v>
          </cell>
          <cell r="C758" t="str">
            <v>Claudia Liceth Fajardo Hoyos</v>
          </cell>
          <cell r="D758">
            <v>25273114</v>
          </cell>
          <cell r="E758" t="str">
            <v>cfajardo@unicauca.edu.co</v>
          </cell>
          <cell r="F758" t="str">
            <v>Terminado</v>
          </cell>
          <cell r="G758">
            <v>42500</v>
          </cell>
          <cell r="H758">
            <v>42745</v>
          </cell>
          <cell r="I758" t="str">
            <v>Entropía</v>
          </cell>
          <cell r="J758" t="str">
            <v>Facultad de Ciencias Contables Económicas y Administrativas</v>
          </cell>
        </row>
        <row r="759">
          <cell r="A759">
            <v>4555</v>
          </cell>
          <cell r="B759" t="str">
            <v>MODELO DE EVALUACIÓN BASADA EN EVIDENCIA PARA ESTIMAR EL DESARROLLO DEL PENSAMIENTO COMPUTACIONAL</v>
          </cell>
          <cell r="C759" t="str">
            <v>Carolina González Serrano</v>
          </cell>
          <cell r="D759">
            <v>37512055</v>
          </cell>
          <cell r="E759" t="str">
            <v>cgonzals@unicauca.edu.co</v>
          </cell>
          <cell r="F759" t="str">
            <v>En Ejecución</v>
          </cell>
          <cell r="G759">
            <v>42553</v>
          </cell>
          <cell r="H759">
            <v>42918</v>
          </cell>
          <cell r="I759" t="str">
            <v>Grupo de Investigación en Inteligencia Computacional - GICO</v>
          </cell>
          <cell r="J759" t="str">
            <v>Facultad de Ingeniería Electrónica y Telecomunicaciones</v>
          </cell>
        </row>
        <row r="760">
          <cell r="A760">
            <v>4556</v>
          </cell>
          <cell r="B760" t="str">
            <v>LAS ALMAS DE LOS VIOLINES NEGROS</v>
          </cell>
          <cell r="C760" t="str">
            <v>Cristobal Gnecco Valencia</v>
          </cell>
          <cell r="D760">
            <v>10536894</v>
          </cell>
          <cell r="E760" t="str">
            <v>cgnecco@unicauca.edu.co</v>
          </cell>
          <cell r="F760" t="str">
            <v>Terminado</v>
          </cell>
          <cell r="G760">
            <v>40909</v>
          </cell>
          <cell r="H760">
            <v>42736</v>
          </cell>
          <cell r="I760" t="str">
            <v>EDUCACION ARTISTICA</v>
          </cell>
          <cell r="J760" t="str">
            <v>Facultad de Ciencias Naturales, Exactas y de la Educación</v>
          </cell>
        </row>
        <row r="761">
          <cell r="A761">
            <v>4557</v>
          </cell>
          <cell r="B761" t="str">
            <v>MULTIPLICIDAD DE MÉTRICAS DE CURVATURA ESCALAR CONSTANTE CON CURVATURA MEDIA CONSTANTE SOBRE LA FRONTERA EN PRODUCTOS RIEMANNIANOS.</v>
          </cell>
          <cell r="C761" t="str">
            <v>ELKIN DARIO CÁRDENAS DÍAZ</v>
          </cell>
          <cell r="D761">
            <v>92228625</v>
          </cell>
          <cell r="E761" t="str">
            <v>ECARDENAS@UNICAUCA.EDU.CO</v>
          </cell>
          <cell r="F761" t="str">
            <v>En Ejecución</v>
          </cell>
          <cell r="G761">
            <v>42767</v>
          </cell>
          <cell r="H761">
            <v>43497</v>
          </cell>
          <cell r="I761" t="str">
            <v>Espacios Funcionales</v>
          </cell>
          <cell r="J761" t="str">
            <v>Facultad de Ciencias Naturales, Exactas y de la Educación</v>
          </cell>
        </row>
        <row r="762">
          <cell r="A762">
            <v>4558</v>
          </cell>
          <cell r="B762" t="str">
            <v>UN NUEVO PROCEDIMIENTO PARA LA CARACTERIZACIÓN DE LAS HÉLICES INCLINADAS EN EL ESPACIO TRES DIMENSIONAL EUCLIDEO</v>
          </cell>
          <cell r="C762" t="str">
            <v>Hector Efren Guerrero Mora</v>
          </cell>
          <cell r="D762">
            <v>16780283</v>
          </cell>
          <cell r="E762" t="str">
            <v>heguerrero@unicauca.edu.co</v>
          </cell>
          <cell r="F762" t="str">
            <v>En Ejecución</v>
          </cell>
          <cell r="G762">
            <v>42736</v>
          </cell>
          <cell r="H762">
            <v>43101</v>
          </cell>
          <cell r="I762" t="str">
            <v>Grupo de Investigación de Matématicas y Física Teórica -GIMAFT-</v>
          </cell>
          <cell r="J762" t="str">
            <v>Facultad de Ciencias Naturales, Exactas y de la Educación</v>
          </cell>
        </row>
        <row r="763">
          <cell r="A763">
            <v>4559</v>
          </cell>
          <cell r="B763" t="str">
            <v>GRUPO DE AUTOMORFISMOS DE LAS CURVAS DE CATALÁN</v>
          </cell>
          <cell r="C763" t="str">
            <v>Martha Judith  Romero Rojas</v>
          </cell>
          <cell r="D763">
            <v>25280027</v>
          </cell>
          <cell r="E763" t="str">
            <v>mjromero@unicauca.edu.co</v>
          </cell>
          <cell r="F763" t="str">
            <v>En Ejecución</v>
          </cell>
          <cell r="G763">
            <v>42768</v>
          </cell>
          <cell r="H763">
            <v>43498</v>
          </cell>
          <cell r="I763" t="str">
            <v>Álgebra y Geometría Compleja</v>
          </cell>
          <cell r="J763" t="str">
            <v>Facultad de Ciencias Naturales, Exactas y de la Educación</v>
          </cell>
        </row>
        <row r="764">
          <cell r="A764">
            <v>4560</v>
          </cell>
          <cell r="B764" t="str">
            <v>CARACTERIZACIÓN DE LA LECTURA EN NIÑOS Y JÓVENES CON EPILEPSIA QUE ASISTEN AL SERVICIO DE NEUROPEDIATRÍA EN EL CENTRO DE ESPECIALISTAS EN REHABILITACIÓN INFANTIL NEUROKIDS CAUCA, POPAYÁN.</v>
          </cell>
          <cell r="C764" t="str">
            <v>Isabel Muñoz Zambrano</v>
          </cell>
          <cell r="D764">
            <v>30323483</v>
          </cell>
          <cell r="E764" t="str">
            <v>imunoz@unicauca.edu.co</v>
          </cell>
          <cell r="F764" t="str">
            <v>Terminado</v>
          </cell>
          <cell r="G764">
            <v>42581</v>
          </cell>
          <cell r="H764">
            <v>43069</v>
          </cell>
          <cell r="I764" t="str">
            <v>Comunicación Humana y sus Desórdenes</v>
          </cell>
          <cell r="J764" t="str">
            <v>Facultad de Ciencias de la Salud</v>
          </cell>
        </row>
        <row r="765">
          <cell r="A765">
            <v>4561</v>
          </cell>
          <cell r="B765" t="str">
            <v>CAMBIOS EN LA CALIDAD DE VIDA DE ADULTOS SORDOS USUARIOS DE IMPLANTE COCLEAR</v>
          </cell>
          <cell r="C765" t="str">
            <v>Gloria Esperanza Daza Timana</v>
          </cell>
          <cell r="D765">
            <v>34541388</v>
          </cell>
          <cell r="E765" t="str">
            <v>gdaza@unicauca.edu.co</v>
          </cell>
          <cell r="F765" t="str">
            <v>En Ejecución</v>
          </cell>
          <cell r="G765">
            <v>42826</v>
          </cell>
          <cell r="H765">
            <v>43556</v>
          </cell>
          <cell r="I765" t="str">
            <v>Comunicación Humana y sus Desórdenes</v>
          </cell>
          <cell r="J765" t="str">
            <v>Facultad de Ciencias de la Salud</v>
          </cell>
        </row>
        <row r="766">
          <cell r="A766">
            <v>4562</v>
          </cell>
          <cell r="B766" t="str">
            <v>ACCESO A LOS SERVICIOS DE SALUD EN LAS ZONAS DE POSCONFLICTO DEL DEPARTAMENTO DEL CAUCA</v>
          </cell>
          <cell r="C766" t="str">
            <v>ENID ESPERANZA GARZÓN MANQUILLO</v>
          </cell>
          <cell r="D766">
            <v>34538861</v>
          </cell>
          <cell r="E766" t="str">
            <v>eegarzon@unicauca.edu.co</v>
          </cell>
          <cell r="F766" t="str">
            <v>Terminado</v>
          </cell>
          <cell r="G766">
            <v>42614</v>
          </cell>
          <cell r="H766">
            <v>43160</v>
          </cell>
          <cell r="I766" t="str">
            <v>TJENG: INVESTIGACIÓN EN ENFERMERÍA</v>
          </cell>
          <cell r="J766" t="str">
            <v>Facultad de Ciencias de la Salud</v>
          </cell>
        </row>
        <row r="767">
          <cell r="A767">
            <v>4563</v>
          </cell>
          <cell r="B767" t="str">
            <v xml:space="preserve">DESINTEGRACIÓN DE EMPAQUES OBTENIDOS A PARTIR DE LA MEZCLA DE ALMIDÓN DE YUCA CON ÁCIDO POLILÁCTICO EN CONDICIONES AEROBIAS DE COMPOSTAJE. INNOVACCIÓN CAUCA. </v>
          </cell>
          <cell r="C767" t="str">
            <v>JUAN CARLOS  CASAS ZAPATA</v>
          </cell>
          <cell r="D767">
            <v>15505403</v>
          </cell>
          <cell r="E767" t="str">
            <v>jccasas@unicauca.edu.co</v>
          </cell>
          <cell r="F767" t="str">
            <v>En Ejecución</v>
          </cell>
          <cell r="G767">
            <v>42824</v>
          </cell>
          <cell r="H767">
            <v>43464</v>
          </cell>
          <cell r="I767" t="str">
            <v xml:space="preserve">Grupo de Ciencia e ingeniería en sistemas ambientales </v>
          </cell>
          <cell r="J767" t="str">
            <v>Facultad de Ingeniería Civil</v>
          </cell>
        </row>
        <row r="768">
          <cell r="A768">
            <v>4564</v>
          </cell>
          <cell r="B768" t="str">
            <v>SALUD SEXUAL Y REPRODUCTIVA EN LOS ESTUDIANTES DE PREGRADO DE LA UNIVERSIDAD DEL CAUCA 2016</v>
          </cell>
          <cell r="C768" t="str">
            <v>Adriana Castro Mañunga</v>
          </cell>
          <cell r="D768">
            <v>25272605</v>
          </cell>
          <cell r="E768" t="str">
            <v>adrianacastro@unicauca.edu.co</v>
          </cell>
          <cell r="F768" t="str">
            <v>Terminado</v>
          </cell>
          <cell r="G768">
            <v>42795</v>
          </cell>
          <cell r="H768">
            <v>43070</v>
          </cell>
          <cell r="I768" t="str">
            <v>TJENG: INVESTIGACIÓN EN ENFERMERÍA</v>
          </cell>
          <cell r="J768" t="str">
            <v>Facultad de Ciencias de la Salud</v>
          </cell>
        </row>
        <row r="769">
          <cell r="A769">
            <v>4565</v>
          </cell>
          <cell r="B769" t="str">
            <v>PROGRAMA SMARTSCHOOL: ENTORNO DE APRENDIZAJE DINAMICO E INTERACTIVO PARA SOPORTAR PROCESOS DE ENSEÑANZA-APRENDIZAJE</v>
          </cell>
          <cell r="C769" t="str">
            <v>Carolina González Serrano</v>
          </cell>
          <cell r="D769">
            <v>37512055</v>
          </cell>
          <cell r="E769" t="str">
            <v>cgonzals@unicauca.edu.co</v>
          </cell>
          <cell r="F769" t="str">
            <v>En Ejecución</v>
          </cell>
          <cell r="G769">
            <v>42736</v>
          </cell>
          <cell r="H769">
            <v>43829</v>
          </cell>
          <cell r="I769" t="str">
            <v>Grupo de Investigación en Inteligencia Computacional - GICO</v>
          </cell>
          <cell r="J769" t="str">
            <v>Facultad de Ingeniería Electrónica y Telecomunicaciones</v>
          </cell>
        </row>
        <row r="770">
          <cell r="A770">
            <v>4566</v>
          </cell>
          <cell r="B770" t="str">
            <v>VALIDACION DE ESCALA:GROSS MOTOR FUNCTION MEASURE (GMFM 66) EN NIÑOS CON PARALISIS CEREBRAL PARA COLOMBIA.</v>
          </cell>
          <cell r="C770" t="str">
            <v>DIANA MARIA RIVERA RUJANA</v>
          </cell>
          <cell r="D770">
            <v>34315699</v>
          </cell>
          <cell r="E770" t="str">
            <v>dianarivera@unicauca.edu.co</v>
          </cell>
          <cell r="F770" t="str">
            <v>En Ejecución</v>
          </cell>
          <cell r="G770">
            <v>42948</v>
          </cell>
          <cell r="H770">
            <v>43556</v>
          </cell>
          <cell r="I770" t="str">
            <v>Movimiento Corporal Humano y Calidad de Vida</v>
          </cell>
          <cell r="J770" t="str">
            <v>Facultad de Ciencias de la Salud</v>
          </cell>
        </row>
        <row r="771">
          <cell r="A771">
            <v>4567</v>
          </cell>
          <cell r="B771" t="str">
            <v>PROMOCIÓN DEL BUEN TRATO EN PROCESOS DE CONSTRUCCIÓN DE PAZ EN LAS ESCUELAS ÁREA DE INFLUENCIA CENTRO UNIVERSITARIO ALFONSO LÓPEZ DE LA UNVIERSIDAD DEL CAUCA-COMUNAS 4,5 Y 6</v>
          </cell>
          <cell r="C771" t="str">
            <v>Stella Pino Salamanca</v>
          </cell>
          <cell r="D771">
            <v>34552866</v>
          </cell>
          <cell r="E771" t="str">
            <v>stellapino@unicauca.edu.co</v>
          </cell>
          <cell r="F771" t="str">
            <v>Terminado</v>
          </cell>
          <cell r="G771">
            <v>42767</v>
          </cell>
          <cell r="H771">
            <v>43271</v>
          </cell>
          <cell r="I771" t="str">
            <v>Grupo de Educación Popular y Comunitaria</v>
          </cell>
          <cell r="J771" t="str">
            <v>Facultad de Ciencias Naturales, Exactas y de la Educación</v>
          </cell>
        </row>
        <row r="772">
          <cell r="A772">
            <v>4568</v>
          </cell>
          <cell r="B772" t="str">
            <v>INNOVACION SOCIAL, SUSTENTABILIDAD ECONOMICA, AMBIENTAL Y CULTURAL PARA EL DESARROLLO TERRITORIAL LOCAL: CAFICULTURAS TRADICIONALES DEL DEPARTAMENTO DEL CAUCA. INNOVACCIÓN CAUCA.</v>
          </cell>
          <cell r="C772" t="str">
            <v>Olga Lucía Cadena Durán</v>
          </cell>
          <cell r="D772">
            <v>52021928</v>
          </cell>
          <cell r="E772" t="str">
            <v>olgacadena@unicauca.edu.co</v>
          </cell>
          <cell r="F772" t="str">
            <v>En Ejecución</v>
          </cell>
          <cell r="G772">
            <v>43074</v>
          </cell>
          <cell r="H772">
            <v>44170</v>
          </cell>
          <cell r="I772" t="str">
            <v>Investigaciones Contables, Económicas Y Administrativas - GICEA</v>
          </cell>
          <cell r="J772" t="str">
            <v>Facultad de Ciencias Contables Económicas y Administrativas</v>
          </cell>
        </row>
        <row r="773">
          <cell r="A773">
            <v>4569</v>
          </cell>
          <cell r="B773" t="str">
            <v>La responsabilidad del Estado por daño psicológico en internos en centros penitenciarios y carcelarios de Colombia</v>
          </cell>
          <cell r="C773" t="str">
            <v xml:space="preserve">ARISTIDES OBANDO CABEZAS </v>
          </cell>
          <cell r="D773">
            <v>12918256</v>
          </cell>
          <cell r="E773" t="str">
            <v>notiene@gmail.com</v>
          </cell>
          <cell r="F773" t="str">
            <v>En Ejecución</v>
          </cell>
          <cell r="G773">
            <v>42736</v>
          </cell>
          <cell r="H773">
            <v>43100</v>
          </cell>
          <cell r="I773" t="str">
            <v>Grupo de Investigacion en Ética, Filosofia Política y Jurídica</v>
          </cell>
          <cell r="J773" t="str">
            <v>Facultad de Derecho y Ciencias Políticas</v>
          </cell>
        </row>
        <row r="774">
          <cell r="A774">
            <v>4570</v>
          </cell>
          <cell r="B774" t="str">
            <v>SISTEMA DE INFORMACIÓN SERICOLA DEL CAUCA - SIISC</v>
          </cell>
          <cell r="C774" t="str">
            <v xml:space="preserve">Martha Isabel  Almanza Pinzón </v>
          </cell>
          <cell r="D774">
            <v>51613719</v>
          </cell>
          <cell r="E774" t="str">
            <v>ialmanza@hotmail.com</v>
          </cell>
          <cell r="F774" t="str">
            <v>En Ejecución</v>
          </cell>
          <cell r="G774">
            <v>42658</v>
          </cell>
          <cell r="H774">
            <v>43296</v>
          </cell>
          <cell r="I774" t="str">
            <v>Sistemas Integrados de Produccion Agropecuaria, Forestal y Acuicola, SISINPRO</v>
          </cell>
          <cell r="J774" t="str">
            <v>Facultad de Ciencias Agrarias</v>
          </cell>
        </row>
        <row r="775">
          <cell r="A775">
            <v>4571</v>
          </cell>
          <cell r="B775" t="str">
            <v>DIFERENCIAS EN LA RELACIÓN AVE FRUGÍVORA-PLANTA ORNITÓCORA EN BOSQUES ALTOANDINOS CON DIFERENTE GRADO DE ALTERACIÓN EN LA CORDILLERA CENTRAL, CAUCA</v>
          </cell>
          <cell r="C775" t="str">
            <v>Luis German Gomez Bernal</v>
          </cell>
          <cell r="D775">
            <v>79324903</v>
          </cell>
          <cell r="E775" t="str">
            <v>ggomez@unicauca.edu.co</v>
          </cell>
          <cell r="F775" t="str">
            <v>En Ejecución</v>
          </cell>
          <cell r="G775">
            <v>42826</v>
          </cell>
          <cell r="H775">
            <v>43554</v>
          </cell>
          <cell r="I775" t="str">
            <v>GRUPO DE ESTUDIOS EN GEOLOGÍA, ECOLOGÍA Y CONSERVACIÓN-GECO</v>
          </cell>
          <cell r="J775" t="str">
            <v>Facultad de Ciencias Naturales, Exactas y de la Educación</v>
          </cell>
        </row>
        <row r="776">
          <cell r="A776">
            <v>4573</v>
          </cell>
          <cell r="B776" t="str">
            <v>"CUETAYA: TIERRA DE COLORES" - VIDEOJUEGO DE MESA EDUCATIVO CON REALIDAD AUMENTADA</v>
          </cell>
          <cell r="C776" t="str">
            <v>Carolina González Serrano</v>
          </cell>
          <cell r="D776">
            <v>37512055</v>
          </cell>
          <cell r="E776" t="str">
            <v>cgonzals@unicauca.edu.co</v>
          </cell>
          <cell r="F776" t="str">
            <v>En Ejecución</v>
          </cell>
          <cell r="G776">
            <v>42662</v>
          </cell>
          <cell r="H776">
            <v>42966</v>
          </cell>
          <cell r="I776" t="str">
            <v>Grupo de Investigación en Inteligencia Computacional - GICO</v>
          </cell>
          <cell r="J776" t="str">
            <v>Facultad de Ingeniería Electrónica y Telecomunicaciones</v>
          </cell>
        </row>
        <row r="777">
          <cell r="A777">
            <v>4574</v>
          </cell>
          <cell r="B777" t="str">
            <v>EVALUACIÓN DE DISCAPACIDAD Y SUS DETERMINANTES EN LAS PERSONAS CON HEMIPARESIA-HEMIPLEJIA EN LA CIUDAD DE POPAYÁN</v>
          </cell>
          <cell r="C777" t="str">
            <v>DIANA MARIA RIVERA RUJANA</v>
          </cell>
          <cell r="D777">
            <v>34315699</v>
          </cell>
          <cell r="E777" t="str">
            <v>dianarivera@unicauca.edu.co</v>
          </cell>
          <cell r="F777" t="str">
            <v>En Ejecución</v>
          </cell>
          <cell r="G777">
            <v>42946</v>
          </cell>
          <cell r="H777">
            <v>43311</v>
          </cell>
          <cell r="I777" t="str">
            <v>Movimiento Corporal Humano y Calidad de Vida</v>
          </cell>
          <cell r="J777" t="str">
            <v>Facultad de Ciencias de la Salud</v>
          </cell>
        </row>
        <row r="778">
          <cell r="A778">
            <v>4575</v>
          </cell>
          <cell r="B778" t="str">
            <v>INTERCULTURALIDAD EN COLOMBIA. INTERVENCIONES POLÍTICAS Y ACADÉMICAS SOBRE LAS RELACIONES ENTRE CULTURAS DESDE COMIENZOS DEL SIGLO XX</v>
          </cell>
          <cell r="C778" t="str">
            <v>AXEL ALEJANDRO ROJAS MARTINEZ</v>
          </cell>
          <cell r="D778">
            <v>16782962</v>
          </cell>
          <cell r="E778" t="str">
            <v>axelrojasm@unicauca.edu.co</v>
          </cell>
          <cell r="F778" t="str">
            <v>En Ejecución</v>
          </cell>
          <cell r="G778">
            <v>42917</v>
          </cell>
          <cell r="H778">
            <v>43282</v>
          </cell>
          <cell r="I778" t="str">
            <v>Estudios Linguísticos Pedagógicos y Socio Culturales del Suroccidente Colombiano</v>
          </cell>
          <cell r="J778" t="str">
            <v>Facultad de Ciencias Humanas y Sociales</v>
          </cell>
        </row>
        <row r="779">
          <cell r="A779">
            <v>4576</v>
          </cell>
          <cell r="B779" t="str">
            <v>ESPECIFICACIÓN DE LA ACTIVIDAD NEUTRALIZANTE DEL EXTRACTO ETANÓLICO DE PIPER AURITUM (KUNTH, 1816) CONTRA EL VENENO DE BOTHROPS ASPER (SERPENTES: VIPERIDAE) DE LA POBLACIÓN DE LA CUENCA DEL RIO CAUCA</v>
          </cell>
          <cell r="C779" t="str">
            <v>Jimmy Alexander Guerrero Vargas</v>
          </cell>
          <cell r="D779">
            <v>76320393</v>
          </cell>
          <cell r="E779" t="str">
            <v>guerrero@unicauca.edu.co</v>
          </cell>
          <cell r="F779" t="str">
            <v>En Ejecución</v>
          </cell>
          <cell r="G779">
            <v>42951</v>
          </cell>
          <cell r="H779">
            <v>43316</v>
          </cell>
          <cell r="I779" t="str">
            <v>INVESTIGACIONES HERPETOLOGICAS Y TOXINOLOGICAS</v>
          </cell>
          <cell r="J779" t="str">
            <v>Facultad de Ciencias Naturales, Exactas y de la Educación</v>
          </cell>
        </row>
        <row r="780">
          <cell r="A780">
            <v>4577</v>
          </cell>
          <cell r="B780" t="str">
            <v>Impacto socieducativo de los profesionales egresados de los programas de Licenciatura de Educación Básica con énfasis en Educación Artística, Licenciatura de Educación Básica con énfasis en Ciencias Naturales y Educación Ambiental y Licenciatura de Educación Básica con énfasis en Lengua Castellana e Inglés de la Universidad del Cauca</v>
          </cell>
          <cell r="C780" t="str">
            <v>Maria Elena  Mejia Serna</v>
          </cell>
          <cell r="D780">
            <v>42063542</v>
          </cell>
          <cell r="E780" t="str">
            <v>marmejia@unicauca.edu.co</v>
          </cell>
          <cell r="F780" t="str">
            <v>En Ejecución</v>
          </cell>
          <cell r="G780">
            <v>42826</v>
          </cell>
          <cell r="H780">
            <v>43466</v>
          </cell>
          <cell r="I780" t="str">
            <v>Pedagogía y Currículo</v>
          </cell>
          <cell r="J780" t="str">
            <v>Facultad de Ciencias Naturales, Exactas y de la Educación</v>
          </cell>
        </row>
        <row r="781">
          <cell r="A781">
            <v>4578</v>
          </cell>
          <cell r="B781" t="str">
            <v>SENTIDOS PATRIMONIALES Y LUCHAS SEMIOTICAS ALREDEDOR DE LAS MISIONES JESUITICAS-GUARANIES. FASE II</v>
          </cell>
          <cell r="C781" t="str">
            <v>Cristobal Gnecco Valencia</v>
          </cell>
          <cell r="D781">
            <v>10536894</v>
          </cell>
          <cell r="E781" t="str">
            <v>cgnecco@unicauca.edu.co</v>
          </cell>
          <cell r="F781" t="str">
            <v>En Ejecución</v>
          </cell>
          <cell r="G781">
            <v>42856</v>
          </cell>
          <cell r="H781">
            <v>43586</v>
          </cell>
          <cell r="I781" t="str">
            <v>Estudios Linguísticos Pedagógicos y Socio Culturales del Suroccidente Colombiano</v>
          </cell>
          <cell r="J781" t="str">
            <v>Facultad de Ciencias Humanas y Sociales</v>
          </cell>
        </row>
        <row r="782">
          <cell r="A782">
            <v>4579</v>
          </cell>
          <cell r="B782" t="str">
            <v>IMPLICACIONES DE LA ARTRITIS REUMATOIDE EN UN GRUPO DE MUEJRES DE LA CIUDAD DE POPAYÁN</v>
          </cell>
          <cell r="C782" t="str">
            <v>Nancy Janneth Molano Tobar</v>
          </cell>
          <cell r="D782">
            <v>34561489</v>
          </cell>
          <cell r="E782" t="str">
            <v>najamoto@unicauca.edu.co</v>
          </cell>
          <cell r="F782" t="str">
            <v>Terminado</v>
          </cell>
          <cell r="G782">
            <v>42948</v>
          </cell>
          <cell r="H782">
            <v>43132</v>
          </cell>
          <cell r="I782" t="str">
            <v>Salud y Motricidad Humana</v>
          </cell>
          <cell r="J782" t="str">
            <v>Facultad de Ciencias Naturales, Exactas y de la Educación</v>
          </cell>
        </row>
        <row r="783">
          <cell r="A783">
            <v>4580</v>
          </cell>
          <cell r="B783" t="str">
            <v>CARACTERIZACIÓN DEL CONFLICTO ARMADO EN EL SUROCCIDENTE COLOMBIANO: ESTADO, INSURGENCIAS Y GRUPOS SOCIALES (1964-2015)</v>
          </cell>
          <cell r="C783" t="str">
            <v>Carlos Ariel Mueses Delgado</v>
          </cell>
          <cell r="D783">
            <v>76332998</v>
          </cell>
          <cell r="E783" t="str">
            <v>cmueses@unicauca.edu.co</v>
          </cell>
          <cell r="F783" t="str">
            <v>En Ejecución</v>
          </cell>
          <cell r="G783">
            <v>42870</v>
          </cell>
          <cell r="H783">
            <v>43146</v>
          </cell>
          <cell r="I783" t="str">
            <v>Grupo de Investigación Actores, procesos e Instituciones Políticas- GIAPRIP</v>
          </cell>
          <cell r="J783" t="str">
            <v>Facultad de Derecho y Ciencias Políticas</v>
          </cell>
        </row>
        <row r="784">
          <cell r="A784">
            <v>4581</v>
          </cell>
          <cell r="B784" t="str">
            <v xml:space="preserve">FORTALECIMIENTO Y AMPLIACION DE COBERTURA DE LA FORMACION POSTGRADUAL EN INNOVACIONES EDUCATIVAS CON TIC A TRAVES DE ESTRATEGIAS DE EDUCACION VIRTUAL PERTINENTES AL CONEXO SOCIOCULTURAL DE LA REGION. INNOVACCIÓN CAUCA. </v>
          </cell>
          <cell r="C784" t="str">
            <v>Mary Cristina Carrascal Reyes</v>
          </cell>
          <cell r="D784">
            <v>34569572</v>
          </cell>
          <cell r="E784" t="str">
            <v>mcarrasc@unicauca.edu.co</v>
          </cell>
          <cell r="F784" t="str">
            <v>En Ejecución</v>
          </cell>
          <cell r="G784">
            <v>43069</v>
          </cell>
          <cell r="H784">
            <v>43615</v>
          </cell>
          <cell r="I784" t="str">
            <v>Ingeniería Telemática</v>
          </cell>
          <cell r="J784" t="str">
            <v>Facultad de Ingeniería Electrónica y Telecomunicaciones</v>
          </cell>
        </row>
        <row r="785">
          <cell r="A785">
            <v>4582</v>
          </cell>
          <cell r="B785" t="str">
            <v>ANÁLISIS OCUPACIONAL EN TRABAJADORES DE DIFERENTES SECTORES ECONÓMICOS DE AL CIUDAD DE POPAYÁN</v>
          </cell>
          <cell r="C785" t="str">
            <v>CRISTINA EUGENIA RESTREPO PUENTES</v>
          </cell>
          <cell r="D785">
            <v>25292426</v>
          </cell>
          <cell r="E785" t="str">
            <v>crisrestrepo@unicauca.edu.co</v>
          </cell>
          <cell r="F785" t="str">
            <v>En Ejecución</v>
          </cell>
          <cell r="G785">
            <v>42948</v>
          </cell>
          <cell r="H785">
            <v>43617</v>
          </cell>
          <cell r="I785" t="str">
            <v>Movimiento Corporal Humano y Calidad de Vida</v>
          </cell>
          <cell r="J785" t="str">
            <v>Facultad de Ciencias de la Salud</v>
          </cell>
        </row>
        <row r="786">
          <cell r="A786">
            <v>4583</v>
          </cell>
          <cell r="B786" t="str">
            <v>DISEÑO E IMPLEMENTACION DE UN PROTOTIPO USABLE DE TELEMEDICINA PARA TRANSMISION DE SEÑALES MEDICAS ENTRE AMBULACIAS Y ESTACIÓN LOCAL HOSPITALARIA</v>
          </cell>
          <cell r="C786" t="str">
            <v>Pablo Emilio Jojoa Gomez</v>
          </cell>
          <cell r="D786">
            <v>12985932</v>
          </cell>
          <cell r="E786" t="str">
            <v>pjojoa@unicauca.edu.co</v>
          </cell>
          <cell r="F786" t="str">
            <v>En Ejecución</v>
          </cell>
          <cell r="G786">
            <v>42723</v>
          </cell>
          <cell r="H786">
            <v>43423</v>
          </cell>
          <cell r="I786" t="str">
            <v>Grupo I+D Nuevas Tecnologías en Telecomunicaciones - GNTT</v>
          </cell>
          <cell r="J786" t="str">
            <v>Facultad de Ingeniería Electrónica y Telecomunicaciones</v>
          </cell>
        </row>
        <row r="787">
          <cell r="A787">
            <v>4584</v>
          </cell>
          <cell r="B787" t="str">
            <v>FORTALECIMIENTO DE LOS ESPACIOS CURRICULARES Y PRACTICAS PEDAGÓGICAS QUE POSIBILITEN UNA FORMACIÓN DE INGENIEROS FÍSICOS MAS PERTINENTE. INNOVACCIÓN CAUCA.</v>
          </cell>
          <cell r="C787" t="str">
            <v xml:space="preserve">Rubiel  Vargas Canas </v>
          </cell>
          <cell r="D787">
            <v>91497137</v>
          </cell>
          <cell r="E787" t="str">
            <v>rubiel@unicauca.edu.co</v>
          </cell>
          <cell r="F787" t="str">
            <v>En Ejecución</v>
          </cell>
          <cell r="G787">
            <v>43069</v>
          </cell>
          <cell r="H787">
            <v>43615</v>
          </cell>
          <cell r="I787" t="str">
            <v>Sistemas Dinámicos, Instrumentación y Control</v>
          </cell>
          <cell r="J787" t="str">
            <v>Facultad de Ciencias Naturales, Exactas y de la Educación</v>
          </cell>
        </row>
        <row r="788">
          <cell r="A788">
            <v>4585</v>
          </cell>
          <cell r="B788" t="str">
            <v>VALIDACIÓN FUNCIONAL DE LA UNIDAD INTEGRAL SÉPTICA DE APROVECHAMIENTO (UISA) HACIENDO SEGUIMIENTO TÉCNICO Y DE APROPIACIÓN SOCIAL EN COMUNIDADES DE DOS PISOS TÉRMICOS DIFERENTES. INNOVACCIÓN CAUCA.</v>
          </cell>
          <cell r="C788" t="str">
            <v>JUAN CARLOS  CASAS ZAPATA</v>
          </cell>
          <cell r="D788">
            <v>15505403</v>
          </cell>
          <cell r="E788" t="str">
            <v>jccasas@unicauca.edu.co</v>
          </cell>
          <cell r="F788" t="str">
            <v>En Ejecución</v>
          </cell>
          <cell r="G788">
            <v>43066</v>
          </cell>
          <cell r="H788">
            <v>43522</v>
          </cell>
          <cell r="I788" t="str">
            <v xml:space="preserve">Grupo de Ciencia e ingeniería en sistemas ambientales </v>
          </cell>
          <cell r="J788" t="str">
            <v>Facultad de Ingeniería Civil</v>
          </cell>
        </row>
        <row r="789">
          <cell r="A789">
            <v>4586</v>
          </cell>
          <cell r="B789" t="str">
            <v>CONSTRUCCIÓN DE UNA RUTA HACIA UN SISTEMA PARTICIPATIVO DE GARANTÍA (SPG) PARA LA TIENDA DEL MACIZO COLOMBIANO. INNOVACCIÓN CAUCA.</v>
          </cell>
          <cell r="C789" t="str">
            <v>Carlos Corredor</v>
          </cell>
          <cell r="D789">
            <v>7224256</v>
          </cell>
          <cell r="E789" t="str">
            <v>cecorredor@unicauca.edu.co</v>
          </cell>
          <cell r="F789" t="str">
            <v>En Ejecución</v>
          </cell>
          <cell r="G789">
            <v>43069</v>
          </cell>
          <cell r="H789">
            <v>43434</v>
          </cell>
          <cell r="I789" t="str">
            <v>Investigaciones Contables, Económicas Y Administrativas - GICEA</v>
          </cell>
          <cell r="J789" t="str">
            <v>Facultad de Ciencias Contables Económicas y Administrativas</v>
          </cell>
        </row>
        <row r="790">
          <cell r="A790">
            <v>4587</v>
          </cell>
          <cell r="B790" t="str">
            <v>ANÁLISIS COMPARATIVO DE LAS PRUEBAS SABER 11, INGRESO A LA UNIVERSIDAD DEL CAUCA Y SABER PRO</v>
          </cell>
          <cell r="C790" t="str">
            <v>Mary Edith  Murillo Fernández</v>
          </cell>
          <cell r="D790">
            <v>34553254</v>
          </cell>
          <cell r="E790" t="str">
            <v>mmurillo@unicauca.edu.co</v>
          </cell>
          <cell r="F790" t="str">
            <v>En Ejecución</v>
          </cell>
          <cell r="G790">
            <v>42736</v>
          </cell>
          <cell r="H790">
            <v>43466</v>
          </cell>
          <cell r="I790" t="str">
            <v>Lectoescritura</v>
          </cell>
          <cell r="J790" t="str">
            <v>Facultad de Ciencias Naturales, Exactas y de la Educación</v>
          </cell>
        </row>
        <row r="791">
          <cell r="A791">
            <v>4589</v>
          </cell>
          <cell r="B791" t="str">
            <v>CARACTERIZACION SOCIODEMOGRAFICA Y DE DISCAPACIDAD DE LOS ESTUDIANTES DEL PROGRAMA DE EDUCACIÓN FÍSICA, RECREACIÓN Y DEPORTE DE LA UNVIERSIDAD DEL CAUCA 2010-2016</v>
          </cell>
          <cell r="C791" t="str">
            <v>Nancy Janneth Molano Tobar</v>
          </cell>
          <cell r="D791">
            <v>34561489</v>
          </cell>
          <cell r="E791" t="str">
            <v>najamoto@unicauca.edu.co</v>
          </cell>
          <cell r="F791" t="str">
            <v>Terminado</v>
          </cell>
          <cell r="G791">
            <v>42948</v>
          </cell>
          <cell r="H791">
            <v>43132</v>
          </cell>
          <cell r="I791" t="str">
            <v>Salud y Motricidad Humana</v>
          </cell>
          <cell r="J791" t="str">
            <v>Facultad de Ciencias Naturales, Exactas y de la Educación</v>
          </cell>
        </row>
        <row r="792">
          <cell r="A792">
            <v>4590</v>
          </cell>
          <cell r="B792" t="str">
            <v>IDENTIFICACIÓN DEL BIOTIPO DE LOS DEPORTISTAS INTEGRANTES DE LOS CENTROS DEPORTIVOS COMUNITARIOS DEL MUNICIPIO DE POPAYÁN</v>
          </cell>
          <cell r="C792" t="str">
            <v>Nancy Janneth Molano Tobar</v>
          </cell>
          <cell r="D792">
            <v>34561489</v>
          </cell>
          <cell r="E792" t="str">
            <v>najamoto@unicauca.edu.co</v>
          </cell>
          <cell r="F792" t="str">
            <v>En Ejecución</v>
          </cell>
          <cell r="G792">
            <v>42917</v>
          </cell>
          <cell r="H792">
            <v>43282</v>
          </cell>
          <cell r="I792" t="str">
            <v>Salud y Motricidad Humana</v>
          </cell>
          <cell r="J792" t="str">
            <v>Facultad de Ciencias Naturales, Exactas y de la Educación</v>
          </cell>
        </row>
        <row r="793">
          <cell r="A793">
            <v>4591</v>
          </cell>
          <cell r="B793" t="str">
            <v>NIVELES DE SEDENTARISMO DE LA POBLACIÓN ADOLESCENTE UNIVERSITARIA DEL MUNICIPIO DE POPAYÁN</v>
          </cell>
          <cell r="C793" t="str">
            <v>Nancy Janneth Molano Tobar</v>
          </cell>
          <cell r="D793">
            <v>34561489</v>
          </cell>
          <cell r="E793" t="str">
            <v>najamoto@unicauca.edu.co</v>
          </cell>
          <cell r="F793" t="str">
            <v>En Ejecución</v>
          </cell>
          <cell r="G793">
            <v>42917</v>
          </cell>
          <cell r="H793">
            <v>43282</v>
          </cell>
          <cell r="I793" t="str">
            <v>Salud y Motricidad Humana</v>
          </cell>
          <cell r="J793" t="str">
            <v>Facultad de Ciencias Naturales, Exactas y de la Educación</v>
          </cell>
        </row>
        <row r="794">
          <cell r="A794">
            <v>4592</v>
          </cell>
          <cell r="B794" t="str">
            <v>PRÁCTICAS PARA LA ENSEÑANZA DE LA LECTURA Y LA ESCRITURA QUE DESARROLLAN DOCENTES CON ESTUDIANTES MATRICULADOS EN LA MODALIDAD DE INCLUSIÓN EN BÁSICA PRIMARIA</v>
          </cell>
          <cell r="C794" t="str">
            <v>Isabel Muñoz Zambrano</v>
          </cell>
          <cell r="D794">
            <v>30323483</v>
          </cell>
          <cell r="E794" t="str">
            <v>imunoz@unicauca.edu.co</v>
          </cell>
          <cell r="F794" t="str">
            <v>En Ejecución</v>
          </cell>
          <cell r="G794">
            <v>42948</v>
          </cell>
          <cell r="H794">
            <v>43678</v>
          </cell>
          <cell r="I794" t="str">
            <v>Comunicación Humana y sus Desórdenes</v>
          </cell>
          <cell r="J794" t="str">
            <v>Facultad de Ciencias de la Salud</v>
          </cell>
        </row>
        <row r="795">
          <cell r="A795">
            <v>4593</v>
          </cell>
          <cell r="B795" t="str">
            <v>Casos y causas de vulnerabilidad de los estudiantes del programa de comunicación social. Información para el diseño de un protocolo de seguimiento y atención integral.</v>
          </cell>
          <cell r="C795" t="str">
            <v>Piedad Ruiz Echeverry</v>
          </cell>
          <cell r="D795">
            <v>31900022</v>
          </cell>
          <cell r="E795" t="str">
            <v>pruiz@unicauca.edu.co</v>
          </cell>
          <cell r="F795" t="str">
            <v>Terminado</v>
          </cell>
          <cell r="G795">
            <v>42933</v>
          </cell>
          <cell r="H795">
            <v>43084</v>
          </cell>
          <cell r="I795" t="str">
            <v>Grupo de Investigación y Estudios en Comunicación</v>
          </cell>
          <cell r="J795" t="str">
            <v>Facultad de Derecho y Ciencias Políticas</v>
          </cell>
        </row>
        <row r="796">
          <cell r="A796">
            <v>4594</v>
          </cell>
          <cell r="B796" t="str">
            <v>Actividad física, estilo y calidad de vida en síndrome metabólico y dabetes mellitus tipo 2</v>
          </cell>
          <cell r="C796" t="str">
            <v xml:space="preserve">Sandra Jimena  Jácome Velasco </v>
          </cell>
          <cell r="D796">
            <v>34565722</v>
          </cell>
          <cell r="E796" t="str">
            <v>sajacome@unicauca.edu.co</v>
          </cell>
          <cell r="F796" t="str">
            <v>En Ejecución</v>
          </cell>
          <cell r="G796">
            <v>43101</v>
          </cell>
          <cell r="H796">
            <v>43466</v>
          </cell>
          <cell r="I796" t="str">
            <v>Movimiento Corporal Humano y Calidad de Vida</v>
          </cell>
          <cell r="J796" t="str">
            <v>Facultad de Ciencias de la Salud</v>
          </cell>
        </row>
        <row r="797">
          <cell r="A797">
            <v>4595</v>
          </cell>
          <cell r="B797" t="str">
            <v xml:space="preserve">Riesgo de enfermedades crónicas no transmisibles en estudiantes de la Universidad del Cauca. </v>
          </cell>
          <cell r="C797" t="str">
            <v xml:space="preserve">Sandra Jimena  Jácome Velasco </v>
          </cell>
          <cell r="D797">
            <v>34565722</v>
          </cell>
          <cell r="E797" t="str">
            <v>sajacome@unicauca.edu.co</v>
          </cell>
          <cell r="F797" t="str">
            <v>En Ejecución</v>
          </cell>
          <cell r="G797">
            <v>43101</v>
          </cell>
          <cell r="H797">
            <v>43466</v>
          </cell>
          <cell r="I797" t="str">
            <v>Movimiento Corporal Humano y Calidad de Vida</v>
          </cell>
          <cell r="J797" t="str">
            <v>Facultad de Ciencias de la Salud</v>
          </cell>
        </row>
        <row r="798">
          <cell r="A798">
            <v>4596</v>
          </cell>
          <cell r="B798" t="str">
            <v>Medidas ergonómicas y desarrollo psicomotor en una población infantil del ICBF después de una intervención con un programa de ejercicio físico.</v>
          </cell>
          <cell r="C798" t="str">
            <v xml:space="preserve">Sandra Jimena  Jácome Velasco </v>
          </cell>
          <cell r="D798">
            <v>34565722</v>
          </cell>
          <cell r="E798" t="str">
            <v>sajacome@unicauca.edu.co</v>
          </cell>
          <cell r="F798" t="str">
            <v>En Ejecución</v>
          </cell>
          <cell r="G798">
            <v>43101</v>
          </cell>
          <cell r="H798">
            <v>43466</v>
          </cell>
          <cell r="I798" t="str">
            <v>Movimiento Corporal Humano y Calidad de Vida</v>
          </cell>
          <cell r="J798" t="str">
            <v>Facultad de Ciencias de la Salud</v>
          </cell>
        </row>
        <row r="799">
          <cell r="A799">
            <v>4597</v>
          </cell>
          <cell r="B799" t="str">
            <v>ESTRUCTURACIÓN DEL PLAN MAESTRO DE UNA ZONA FRANCA PERMANENTE ESPECIAL AGROINDUSTRIAL EN EL DEPARTAMENTO DEL CAUCA. CONVENIO INTERADMINISTRATIVO No. 19062017 CELEBRADO ENTRE EL DEPARTAMENTO DEL CAUCA Y LA UNIVERSIDAD DEL CAUCA</v>
          </cell>
          <cell r="C799" t="str">
            <v>José Fernando Solanilla Duque</v>
          </cell>
          <cell r="D799">
            <v>7552689</v>
          </cell>
          <cell r="E799" t="str">
            <v>jsolanilla@unicauca.edu.co</v>
          </cell>
          <cell r="F799" t="str">
            <v>En Ejecución</v>
          </cell>
          <cell r="G799">
            <v>43054</v>
          </cell>
          <cell r="H799">
            <v>43465</v>
          </cell>
          <cell r="I799" t="str">
            <v>Ciencia y Tecnología de Biomoléculas de Interes Agroindustrial -CYTBIA</v>
          </cell>
          <cell r="J799" t="str">
            <v>Facultad de Ciencias Agrarias</v>
          </cell>
        </row>
        <row r="800">
          <cell r="A800">
            <v>4600</v>
          </cell>
          <cell r="B800" t="str">
            <v>APOYO SEMILLEROS DE INVESTIGACIÓN -VRI- 2017</v>
          </cell>
          <cell r="C800" t="str">
            <v>Julian Andres  Caicedo Ortiz</v>
          </cell>
          <cell r="D800">
            <v>76330278</v>
          </cell>
          <cell r="E800" t="str">
            <v>julianca@unicauca.edu.co</v>
          </cell>
          <cell r="F800" t="str">
            <v>En Ejecución</v>
          </cell>
          <cell r="G800">
            <v>42736</v>
          </cell>
          <cell r="H800">
            <v>43100</v>
          </cell>
          <cell r="I800" t="str">
            <v>Grupo de Investigación Actores, procesos e Instituciones Políticas- GIAPRIP</v>
          </cell>
          <cell r="J800" t="str">
            <v>Facultad de Derecho y Ciencias Políticas</v>
          </cell>
        </row>
        <row r="801">
          <cell r="A801">
            <v>4601</v>
          </cell>
          <cell r="B801" t="str">
            <v>PROMOVER EXPERIENCIAS PEDAGÓGICAS CON TIC DESDE EL ENFOQUE STEM (SCIENCE, TECHNOLOGY, ENGINEERING AND MATHEMATICS) EN LAS INSTITUCIONES EDUCATIVAS PÚBLICAS DEL MUNICIPIO DE POPAYÁN. CONVENIO INTERADMINISTRATIVO N° 20171800008577 CELEBRADO ENTRE EL MUNICIPIO DE POPAYÁN Y LA UNIVERSIDAD DEL CAUCA</v>
          </cell>
          <cell r="C801" t="str">
            <v>Julio Ariel Hurtado Alegria</v>
          </cell>
          <cell r="D801">
            <v>76317623</v>
          </cell>
          <cell r="E801" t="str">
            <v>ahurtado@unicauca.edu.co</v>
          </cell>
          <cell r="F801" t="str">
            <v>En Ejecución</v>
          </cell>
          <cell r="G801">
            <v>43009</v>
          </cell>
          <cell r="H801">
            <v>43100</v>
          </cell>
          <cell r="I801" t="str">
            <v>Investigación y desarrollo en ingeniería de software - IDIS</v>
          </cell>
          <cell r="J801" t="str">
            <v>Facultad de Ingeniería Electrónica y Telecomunicaciones</v>
          </cell>
        </row>
        <row r="802">
          <cell r="A802">
            <v>4602</v>
          </cell>
          <cell r="B802" t="str">
            <v>DIVERSIDAD E INCLUSIÓN EN EL PLLMIF DE LA UNIVERSIDAD DEL CAUCA EN LAS SEDES DE POPAYÁN Y NORTE DEL CAUCA: LENGUA, CONTEXTO, CULTURA E  INTERCULTURALIDAD PARA UNA CONSTRUCCIÓN ACADÉMICO-SOCIAL VINCULANTE</v>
          </cell>
          <cell r="C802" t="str">
            <v>Richard William Mejia Ramirez</v>
          </cell>
          <cell r="D802">
            <v>10142777</v>
          </cell>
          <cell r="E802" t="str">
            <v>richardm@unicauca.edu.co</v>
          </cell>
          <cell r="F802" t="str">
            <v>Suspendido</v>
          </cell>
          <cell r="G802">
            <v>42983</v>
          </cell>
          <cell r="H802">
            <v>43439</v>
          </cell>
          <cell r="I802" t="str">
            <v>Alteridades, Lenguas y Escrituras Creativas (GALEC)</v>
          </cell>
          <cell r="J802" t="str">
            <v>Facultad de Ciencias Humanas y Sociales</v>
          </cell>
        </row>
        <row r="803">
          <cell r="A803">
            <v>4603</v>
          </cell>
          <cell r="B803" t="str">
            <v>Diseño e Implementación de un Prototipo de Comunicación de Datos Basado en Hardware Reconfigurable - Fase 4</v>
          </cell>
          <cell r="C803" t="str">
            <v>Pablo Emilio Jojoa Gomez</v>
          </cell>
          <cell r="D803">
            <v>12985932</v>
          </cell>
          <cell r="E803" t="str">
            <v>pjojoa@unicauca.edu.co</v>
          </cell>
          <cell r="F803" t="str">
            <v>En Ejecución</v>
          </cell>
          <cell r="G803">
            <v>42983</v>
          </cell>
          <cell r="H803">
            <v>43348</v>
          </cell>
          <cell r="I803" t="str">
            <v>Grupo I+D Nuevas Tecnologías en Telecomunicaciones - GNTT</v>
          </cell>
          <cell r="J803" t="str">
            <v>Facultad de Ingeniería Electrónica y Telecomunicaciones</v>
          </cell>
        </row>
        <row r="804">
          <cell r="A804">
            <v>4604</v>
          </cell>
          <cell r="B804" t="str">
            <v xml:space="preserve">Frecuencia de factores asociados a cáncer gástrico en estudiantes de la Universidad del Cauca en 2017. </v>
          </cell>
          <cell r="C804" t="str">
            <v>Beatriz Eugenia de la Santa fas Bastidas Sánchez</v>
          </cell>
          <cell r="D804">
            <v>34551703</v>
          </cell>
          <cell r="E804" t="str">
            <v>bbastidas@unicauca.edu.co</v>
          </cell>
          <cell r="F804" t="str">
            <v>En Ejecución</v>
          </cell>
          <cell r="G804">
            <v>42979</v>
          </cell>
          <cell r="H804">
            <v>43435</v>
          </cell>
          <cell r="I804" t="str">
            <v>SALUD, FAMILIA Y SOCIEDAD</v>
          </cell>
          <cell r="J804" t="str">
            <v>Facultad de Ciencias de la Salud</v>
          </cell>
        </row>
        <row r="805">
          <cell r="A805">
            <v>4605</v>
          </cell>
          <cell r="B805" t="str">
            <v xml:space="preserve">Un software interactivo para el entrenamiento del perceptrón multicapa usando el método secante estructurado. </v>
          </cell>
          <cell r="C805" t="str">
            <v xml:space="preserve">HEVERT VIVAS </v>
          </cell>
          <cell r="D805">
            <v>16711797</v>
          </cell>
          <cell r="E805" t="str">
            <v>hevivas@unicauca.edu.co</v>
          </cell>
          <cell r="F805" t="str">
            <v>En Ejecución</v>
          </cell>
          <cell r="G805">
            <v>42985</v>
          </cell>
          <cell r="H805">
            <v>43350</v>
          </cell>
          <cell r="I805" t="str">
            <v>Grupo de Optimización</v>
          </cell>
          <cell r="J805" t="str">
            <v>Facultad de Ciencias Naturales, Exactas y de la Educación</v>
          </cell>
        </row>
        <row r="806">
          <cell r="A806">
            <v>4606</v>
          </cell>
          <cell r="B806"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DOCTOR LEANDRO FLÓREZ ARISTIZÁBAL "FRAMEWORK FOR THE DESIGN OF INTERACTIVE COLLABORATIVE TOOLS TO SUPPORT LITERACY TEACHING TO DEAF CHILDREN THROUGH STORYTELLING"</v>
          </cell>
          <cell r="C806" t="str">
            <v>Cesar Alberto Collazos Ordoñez</v>
          </cell>
          <cell r="D806">
            <v>76309486</v>
          </cell>
          <cell r="E806" t="str">
            <v>ccollazo@unicauca.edu.co</v>
          </cell>
          <cell r="F806" t="str">
            <v>En Ejecución</v>
          </cell>
          <cell r="G806">
            <v>42972</v>
          </cell>
          <cell r="H806">
            <v>44433</v>
          </cell>
          <cell r="I806" t="str">
            <v>Investigación y desarrollo en ingeniería de software - IDIS</v>
          </cell>
          <cell r="J806" t="str">
            <v>Facultad de Ingeniería Electrónica y Telecomunicaciones</v>
          </cell>
        </row>
        <row r="807">
          <cell r="A807">
            <v>4607</v>
          </cell>
          <cell r="B807"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Título de la investigación" Evaluación de satisfacción de usuario en entornos  E -Learning desde una perspectiva emocional" DOCTOR ANDRÉS FELIPE AGUIRRE AGUIRRE</v>
          </cell>
          <cell r="C807" t="str">
            <v>Cesar Alberto Collazos Ordoñez</v>
          </cell>
          <cell r="D807">
            <v>76309486</v>
          </cell>
          <cell r="E807" t="str">
            <v>ccollazo@unicauca.edu.co</v>
          </cell>
          <cell r="F807" t="str">
            <v>En Ejecución</v>
          </cell>
          <cell r="G807">
            <v>42972</v>
          </cell>
          <cell r="H807">
            <v>44433</v>
          </cell>
          <cell r="I807" t="str">
            <v>Investigación y desarrollo en ingeniería de software - IDIS</v>
          </cell>
          <cell r="J807" t="str">
            <v>Facultad de Ingeniería Electrónica y Telecomunicaciones</v>
          </cell>
        </row>
        <row r="808">
          <cell r="A808">
            <v>4608</v>
          </cell>
          <cell r="B808"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TITULO DE LA INVESTIGACIÓN: "GEOPGD: METODOLOGÍA PARA LA IMPLEMENTACIÓN DE JUEGOS PERVASIVOS GEOREFERENCIADOS APOYADOS EN LINKED OPEN DATA" DOCTOR JEFERSON ARANGO LÓPEZ</v>
          </cell>
          <cell r="C808" t="str">
            <v>Cesar Alberto Collazos Ordoñez</v>
          </cell>
          <cell r="D808">
            <v>76309486</v>
          </cell>
          <cell r="E808" t="str">
            <v>ccollazo@unicauca.edu.co</v>
          </cell>
          <cell r="F808" t="str">
            <v>En Ejecución</v>
          </cell>
          <cell r="G808">
            <v>42972</v>
          </cell>
          <cell r="H808">
            <v>44433</v>
          </cell>
          <cell r="I808" t="str">
            <v>Investigación y desarrollo en ingeniería de software - IDIS</v>
          </cell>
          <cell r="J808" t="str">
            <v>Facultad de Ingeniería Electrónica y Telecomunicaciones</v>
          </cell>
        </row>
        <row r="809">
          <cell r="A809">
            <v>4609</v>
          </cell>
          <cell r="B809"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TITULO DE LA INVESTIGACIÓN; "MODELO U - LEARNING APOYADO EN LAS EXPERIENCIAS DE APRENDIZAJE Y EL APRENDIZAJE CONECTIVO PARA LA EDUCACIÓN SUPERIOR VIRTUAL" DOCTOR GABRIEL MAURICIO RAMÍREZ VILLEGAS</v>
          </cell>
          <cell r="C809" t="str">
            <v>Cesar Alberto Collazos Ordoñez</v>
          </cell>
          <cell r="D809">
            <v>76309486</v>
          </cell>
          <cell r="E809" t="str">
            <v>ccollazo@unicauca.edu.co</v>
          </cell>
          <cell r="F809" t="str">
            <v>En Ejecución</v>
          </cell>
          <cell r="G809">
            <v>42972</v>
          </cell>
          <cell r="H809">
            <v>44433</v>
          </cell>
          <cell r="I809" t="str">
            <v>Investigación y desarrollo en ingeniería de software - IDIS</v>
          </cell>
          <cell r="J809" t="str">
            <v>Facultad de Ingeniería Electrónica y Telecomunicaciones</v>
          </cell>
        </row>
        <row r="810">
          <cell r="A810">
            <v>4610</v>
          </cell>
          <cell r="B810"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TÍTULO DE LA INVESTIGACIÓN: "MODELO DE CÁLCULO DEL BRAIN SHIFT COMO CONTRIBUCIÓN A LA NEUROCIRUGÍA GUIADA POR IMAGEN". DOCTOR KARIN CORREA ARANA</v>
          </cell>
          <cell r="C810" t="str">
            <v>Oscar Andrés Albán</v>
          </cell>
          <cell r="D810">
            <v>10548134</v>
          </cell>
          <cell r="E810" t="str">
            <v>avivas@unicauca.edu.co</v>
          </cell>
          <cell r="F810" t="str">
            <v>En Ejecución</v>
          </cell>
          <cell r="G810">
            <v>42972</v>
          </cell>
          <cell r="H810">
            <v>44433</v>
          </cell>
          <cell r="I810" t="str">
            <v>Investigación y desarrollo en ingeniería de software - IDIS</v>
          </cell>
          <cell r="J810" t="str">
            <v>Facultad de Ingeniería Electrónica y Telecomunicaciones</v>
          </cell>
        </row>
        <row r="811">
          <cell r="A811">
            <v>4611</v>
          </cell>
          <cell r="B811" t="str">
            <v>CONTRATO  DE  FINANCIAMIENTO  DE  REEMBOLSO  CONDICIONAL  No.  FP44842-174-2017_x000D_
CELEBRADO ENTRE FIDUCIARIA LA PREVISORA S.A. - FIDUPREVISORA S.A. ACTUANDO COMO VOCERA Y ADMINISTRADORA DEL FONDO NACIONAL DE FINANCIAMIENTO PARA LA CIENCIA, LA TECNOLOGÍA Y LA INNOVACIÓN, FONDO FRANCISCO JOSÉ DE CALDAS Y LA UNIVERSIDAD DEL CAUCA. TÍTULO DE LA INVESTIGACIÓN. " ENTRENAMIENTO DE REDES NEURONALES ARTIFICIALES SLFN EN APLICACIONES DE APLICACIONES DE CLASIFICACIÓN QUE INVOLUCREN CANTIDADES MASIVAS DE INFORMACIÓN"  DOCTOR FAUSTO MIGUEL CASTRO CAICEDO</v>
          </cell>
          <cell r="C811" t="str">
            <v>Pablo Emilio Jojoa Gomez</v>
          </cell>
          <cell r="D811">
            <v>12985932</v>
          </cell>
          <cell r="E811" t="str">
            <v>pjojoa@unicauca.edu.co</v>
          </cell>
          <cell r="F811" t="str">
            <v>En Ejecución</v>
          </cell>
          <cell r="G811">
            <v>42972</v>
          </cell>
          <cell r="H811">
            <v>44433</v>
          </cell>
          <cell r="I811" t="str">
            <v>Investigación y desarrollo en ingeniería de software - IDIS</v>
          </cell>
          <cell r="J811" t="str">
            <v>Facultad de Ingeniería Electrónica y Telecomunicaciones</v>
          </cell>
        </row>
        <row r="812">
          <cell r="A812">
            <v>4612</v>
          </cell>
          <cell r="B812" t="str">
            <v>CONTRATO DE FINANCIAMIENTO DE REEMBOLSO CONDICIONAL No. FP44842-174-2017 CELEBRADO ENTRE FIDUCIARIA LA PREVISORA S.A. - FIDUPREVISORA S.A. ACTUANDO COMO VOCERA Y ADMINISTRADORA DEL FONDO NACIONAL DE FINANCIAMIENTO PARA LA CIENCIA, LA TECNOLOGÍA Y LA INNOVACIÓN, FONDO FRANCISCO JOSÉ DE CALDAS Y LA UNIVERSIDAD DEL CAUCA. DOCTOR JULIÁN ANDRÉS CAICEDO MUÑOZ</v>
          </cell>
          <cell r="C812" t="str">
            <v>Alvaro Rendón Gallón</v>
          </cell>
          <cell r="D812">
            <v>6211037</v>
          </cell>
          <cell r="E812" t="str">
            <v>arendon@unicauca.edu.co</v>
          </cell>
          <cell r="F812" t="str">
            <v>En Ejecución</v>
          </cell>
          <cell r="G812">
            <v>42972</v>
          </cell>
          <cell r="H812">
            <v>44433</v>
          </cell>
          <cell r="I812" t="str">
            <v>Ingeniería Telemática</v>
          </cell>
          <cell r="J812" t="str">
            <v>Facultad de Ingeniería Electrónica y Telecomunicaciones</v>
          </cell>
        </row>
        <row r="813">
          <cell r="A813">
            <v>4616</v>
          </cell>
          <cell r="B813" t="str">
            <v>CONTRATO DE FINANCIAMIENTO DE REEMBOLSO CONDICIONAL No. FP44842-174-2017 CELEBRADO ENTRE FIDUCIARIA LA PREVISORA S.A. - FIDUPREVISORA S.A. ACTUANDO COMO VOCERA Y ADMINISTRADORA DEL FONDO NACIONAL DE FINANCIAMIENTO PARA LA CIENCIA, LA TECNOLOGÍA Y LA INNOVACIÓN, FONDO FRANCISCO JOSÉ DE CALDAS Y LA UNIVERSIDAD DEL CAUCA. DOCTOR CARLOS HERNÁN TOBAR ARTEAGA</v>
          </cell>
          <cell r="C813" t="str">
            <v>Oscar Mauricio Caicedo Rendon</v>
          </cell>
          <cell r="D813">
            <v>76327102</v>
          </cell>
          <cell r="E813" t="str">
            <v>omcaicedo@unicauca.edu.co</v>
          </cell>
          <cell r="F813" t="str">
            <v>Formulado</v>
          </cell>
          <cell r="G813">
            <v>43405</v>
          </cell>
          <cell r="H813">
            <v>44866</v>
          </cell>
          <cell r="I813" t="str">
            <v>Ingeniería Telemática</v>
          </cell>
          <cell r="J813" t="str">
            <v>Facultad de Ingeniería Electrónica y Telecomunicaciones</v>
          </cell>
        </row>
        <row r="814">
          <cell r="A814">
            <v>4618</v>
          </cell>
          <cell r="B814" t="str">
            <v>CONTRATO DE FINANCIAMIENTO DE REEMBOLSO CONDICIONAL No. FP44842-174-2017 CELEBRADO ENTRE FIDUCIARIA LA PREVISORA S.A. - FIDUPREVISORA S.A. ACTUANDO COMO VOCERA Y ADMINISTRADORA DEL FONDO NACIONAL DE FINANCIAMIENTO PARA LA CIENCIA, LA TECNOLOGÍA Y LA INNOVACIÓN, FONDO FRANCISCO JOSÉ DE CALDAS Y LA UNIVERSIDAD DEL CAUCA. DOCTOR IVÁN DARÍO LÓPEZ GÓMEZ</v>
          </cell>
          <cell r="C814" t="str">
            <v>Juan Carlos Corrales Muñoz</v>
          </cell>
          <cell r="D814">
            <v>76320096</v>
          </cell>
          <cell r="E814" t="str">
            <v>jcorral@unicauca.edu.co</v>
          </cell>
          <cell r="F814" t="str">
            <v>En Ejecución</v>
          </cell>
          <cell r="G814">
            <v>42972</v>
          </cell>
          <cell r="H814">
            <v>44433</v>
          </cell>
          <cell r="I814" t="str">
            <v>Ingeniería Telemática</v>
          </cell>
          <cell r="J814" t="str">
            <v>Facultad de Ingeniería Electrónica y Telecomunicaciones</v>
          </cell>
        </row>
        <row r="815">
          <cell r="A815">
            <v>4620</v>
          </cell>
          <cell r="B815" t="str">
            <v>PRÁCTICAS DOCENTES SOBRE LA ESCRITURA EN ESPACIOS DE FORMACIÓN EN INVESTIGACIÓN DE POSGRADOS EN SALUD EN DOS UNIVERSIDADES DEL SUROCCIDENTE COLOMBIANO.</v>
          </cell>
          <cell r="C815" t="str">
            <v>Luis Guillermo  Jaramillo Echeverri</v>
          </cell>
          <cell r="D815">
            <v>75067823</v>
          </cell>
          <cell r="E815" t="str">
            <v>ljaramillo@unicauca.edu.co</v>
          </cell>
          <cell r="F815" t="str">
            <v>En Ejecución</v>
          </cell>
          <cell r="G815">
            <v>42961</v>
          </cell>
          <cell r="H815">
            <v>43691</v>
          </cell>
          <cell r="I815" t="str">
            <v>Lectoescritura</v>
          </cell>
          <cell r="J815" t="str">
            <v>Facultad de Ciencias Naturales, Exactas y de la Educación</v>
          </cell>
        </row>
        <row r="816">
          <cell r="A816">
            <v>4621</v>
          </cell>
          <cell r="B816" t="str">
            <v>PATRÓN DE CONOCIMIENTO PERSONAL EN LOS DOCENTES DEL PROGRAMA DE ENFERMERÍA DE LA UNIVERSIDAD DEL CAUCA</v>
          </cell>
          <cell r="C816" t="str">
            <v>Yaneth Marcela  Muñoz Angel</v>
          </cell>
          <cell r="D816">
            <v>34318218</v>
          </cell>
          <cell r="E816" t="str">
            <v>marcemunozangel@unicauca.edu.co</v>
          </cell>
          <cell r="F816" t="str">
            <v>En Ejecución</v>
          </cell>
          <cell r="G816">
            <v>42979</v>
          </cell>
          <cell r="H816">
            <v>43344</v>
          </cell>
          <cell r="I816" t="str">
            <v>TJENG: INVESTIGACIÓN EN ENFERMERÍA</v>
          </cell>
          <cell r="J816" t="str">
            <v>Facultad de Ciencias de la Salud</v>
          </cell>
        </row>
        <row r="817">
          <cell r="A817">
            <v>4622</v>
          </cell>
          <cell r="B817" t="str">
            <v>COMUNICACIÓN VISUAL Y CULTURAL ESCRITA DEL NASA YUWE: EL DISEÑO EDITORIAL PARA UNA LENGUA ANCESTRAL DE COLOMBIA</v>
          </cell>
          <cell r="C817" t="str">
            <v>Marisol Orozco-Álvarez</v>
          </cell>
          <cell r="D817">
            <v>34549438</v>
          </cell>
          <cell r="E817" t="str">
            <v>maorozco@unicauca.edu.co</v>
          </cell>
          <cell r="F817" t="str">
            <v>Terminado</v>
          </cell>
          <cell r="G817">
            <v>41491</v>
          </cell>
          <cell r="H817">
            <v>42970</v>
          </cell>
          <cell r="I817" t="str">
            <v>Diseño y Sociedad</v>
          </cell>
          <cell r="J817" t="str">
            <v>Facultad de Artes</v>
          </cell>
        </row>
        <row r="818">
          <cell r="A818">
            <v>4623</v>
          </cell>
          <cell r="B818" t="str">
            <v>ELABORACIÓN DE UN MATERIAL COMPUESTO A PARTIR DE RESIDUOS LIGNO-CELULÓSICOS AGROINDUSTRIALES PARA EL DESARROLLO DE EMPAQUES BIODEGRADABLES. INNOVACCIÓN CAUCA.</v>
          </cell>
          <cell r="C818" t="str">
            <v>José Fernando Solanilla Duque</v>
          </cell>
          <cell r="D818">
            <v>7552689</v>
          </cell>
          <cell r="E818" t="str">
            <v>jsolanilla@unicauca.edu.co</v>
          </cell>
          <cell r="F818" t="str">
            <v>En Ejecución</v>
          </cell>
          <cell r="G818">
            <v>43116</v>
          </cell>
          <cell r="H818">
            <v>43481</v>
          </cell>
          <cell r="I818" t="str">
            <v>Ciencia y Tecnología de Biomoléculas de Interes Agroindustrial -CYTBIA</v>
          </cell>
          <cell r="J818" t="str">
            <v>Facultad de Ciencias Agrarias</v>
          </cell>
        </row>
        <row r="819">
          <cell r="A819">
            <v>4624</v>
          </cell>
          <cell r="B819" t="str">
            <v>ESTRÉS ACADÉMICO Y APLICACIÓN DE  TÉCNICAS DE AFRONTAMIENTO EN UNA POBLACIÓN DE ESTUDIANTES DE CIENCIAS DE LA SALUD DE LA UNIVERSIDAD DEL CAUCA. INNOVACCIÓN CAUCA.</v>
          </cell>
          <cell r="C819" t="str">
            <v xml:space="preserve">Adriana  Guzman Velasco </v>
          </cell>
          <cell r="D819">
            <v>51777228</v>
          </cell>
          <cell r="E819" t="str">
            <v>nnotiene@hotmail.com</v>
          </cell>
          <cell r="F819" t="str">
            <v>En Ejecución</v>
          </cell>
          <cell r="G819">
            <v>43119</v>
          </cell>
          <cell r="H819">
            <v>43484</v>
          </cell>
          <cell r="I819" t="str">
            <v>Movimiento Corporal Humano y Calidad de Vida</v>
          </cell>
          <cell r="J819" t="str">
            <v>Facultad de Ciencias de la Salud</v>
          </cell>
        </row>
        <row r="820">
          <cell r="A820">
            <v>4625</v>
          </cell>
          <cell r="B820" t="str">
            <v xml:space="preserve">INTEGRANDO LA INGENIERÍA DE LA COLABORACIÓN Y LOS PROCESOS DE SOFTWARE EN LA INDUSTRIA DE SOFTWARE REGIONAL. INNOVACCIÓN CAUCA._x000D_
</v>
          </cell>
          <cell r="C820" t="str">
            <v>Julio Ariel Hurtado Alegria</v>
          </cell>
          <cell r="D820">
            <v>76317623</v>
          </cell>
          <cell r="E820" t="str">
            <v>ahurtado@unicauca.edu.co</v>
          </cell>
          <cell r="F820" t="str">
            <v>Aprobado</v>
          </cell>
          <cell r="G820">
            <v>43118</v>
          </cell>
          <cell r="H820">
            <v>43483</v>
          </cell>
          <cell r="I820" t="str">
            <v>Investigación y desarrollo en ingeniería de software - IDIS</v>
          </cell>
          <cell r="J820" t="str">
            <v>Facultad de Ingeniería Electrónica y Telecomunicaciones</v>
          </cell>
        </row>
        <row r="821">
          <cell r="A821">
            <v>4626</v>
          </cell>
          <cell r="B821" t="str">
            <v>TRABAJO INFORMAL Y  CONDICIONES SOCIOECONÓMICAS DE LAS PLAZAS DE MERCADO DEL BARRIO BOLIVAR Y LA ESMERALDA</v>
          </cell>
          <cell r="C821" t="str">
            <v>Juliana Isabel Sarmiento Castillo</v>
          </cell>
          <cell r="D821">
            <v>34317090</v>
          </cell>
          <cell r="E821" t="str">
            <v>jisarmiento@unicauca.edu.co</v>
          </cell>
          <cell r="F821" t="str">
            <v>En Ejecución</v>
          </cell>
          <cell r="G821">
            <v>42979</v>
          </cell>
          <cell r="H821">
            <v>43132</v>
          </cell>
          <cell r="I821" t="str">
            <v>Entropía</v>
          </cell>
          <cell r="J821" t="str">
            <v>Facultad de Ciencias Contables Económicas y Administrativas</v>
          </cell>
        </row>
        <row r="822">
          <cell r="A822">
            <v>4627</v>
          </cell>
          <cell r="B822" t="str">
            <v>CARACTERIZACIÓN DE LAS INTERACCIONES ENTRE AVES FRUGÍVORAS Y PLANTAS ORNITÓCORAS EN LOS SECTORES DEL BOSQUE ALTOANDINO DE LA CORDILLERA CENTRAL. INNOVACCIÓN CAUCA.</v>
          </cell>
          <cell r="C822" t="str">
            <v>Luis German Gomez Bernal</v>
          </cell>
          <cell r="D822">
            <v>79324903</v>
          </cell>
          <cell r="E822" t="str">
            <v>ggomez@unicauca.edu.co</v>
          </cell>
          <cell r="F822" t="str">
            <v>En Ejecución</v>
          </cell>
          <cell r="G822">
            <v>43115</v>
          </cell>
          <cell r="H822">
            <v>43570</v>
          </cell>
          <cell r="I822" t="str">
            <v>GRUPO DE ESTUDIOS EN GEOLOGÍA, ECOLOGÍA Y CONSERVACIÓN-GECO</v>
          </cell>
          <cell r="J822" t="str">
            <v>Facultad de Ciencias Naturales, Exactas y de la Educación</v>
          </cell>
        </row>
        <row r="823">
          <cell r="A823">
            <v>4628</v>
          </cell>
          <cell r="B823" t="str">
            <v xml:space="preserve">Relación entre el tamiz positivo para depresión y la adherencia al tratamiento en pacientes hipertensos de la Unidad de Salud de la Universidad del Cauca en el periodo comprendido entre de julio 2017 y junio de 2019.     </v>
          </cell>
          <cell r="C823" t="str">
            <v>Hoover Molano Doradio</v>
          </cell>
          <cell r="D823">
            <v>10537010</v>
          </cell>
          <cell r="E823" t="str">
            <v>hoovermolano@unicauca.edu.co</v>
          </cell>
          <cell r="F823" t="str">
            <v>En Ejecución</v>
          </cell>
          <cell r="G823">
            <v>43035</v>
          </cell>
          <cell r="H823">
            <v>43643</v>
          </cell>
          <cell r="I823" t="str">
            <v>SALUD, FAMILIA Y SOCIEDAD</v>
          </cell>
          <cell r="J823" t="str">
            <v>Facultad de Ciencias de la Salud</v>
          </cell>
        </row>
        <row r="824">
          <cell r="A824">
            <v>4629</v>
          </cell>
          <cell r="B824" t="str">
            <v>RELACION ENTRE BIOMARCADORES EPIGENETICOS, ESTRES POSTRAUMATICO, CALIDA DE VIDA Y AUTOCUIDADO Y PREDISPOSICION PARA CANCER, EN POBLACION DEL PACIFICO COLOMBIANO EN EL POSCONFLICTO: ESTUDIO DE PREVALENCIA</v>
          </cell>
          <cell r="C824" t="str">
            <v>Patricia Eugenia Velez Varela</v>
          </cell>
          <cell r="D824">
            <v>29993756</v>
          </cell>
          <cell r="E824" t="str">
            <v>pvelez@unicauca.edu.co</v>
          </cell>
          <cell r="F824" t="str">
            <v>Formulado</v>
          </cell>
          <cell r="G824">
            <v>1</v>
          </cell>
          <cell r="H824">
            <v>54789</v>
          </cell>
          <cell r="I824" t="str">
            <v>Biología Molecular y Ambiental del Cáncer - BIMAC</v>
          </cell>
          <cell r="J824" t="str">
            <v>Facultad de Ciencias Naturales, Exactas y de la Educación</v>
          </cell>
        </row>
        <row r="825">
          <cell r="A825">
            <v>4630</v>
          </cell>
          <cell r="B825" t="str">
            <v>DISEÑO BÁSICO DE UN PROTOTIPO DE ALIMENTOS FUNCIONAL A BASE DE PÉPTIDOS OBTENIDOS DE LA QUINUA EN EL CAUCA</v>
          </cell>
          <cell r="C825" t="str">
            <v>José Fernando Solanilla Duque</v>
          </cell>
          <cell r="D825">
            <v>7552689</v>
          </cell>
          <cell r="E825" t="str">
            <v>jsolanilla@unicauca.edu.co</v>
          </cell>
          <cell r="F825" t="str">
            <v>En Ejecución</v>
          </cell>
          <cell r="G825">
            <v>43115</v>
          </cell>
          <cell r="H825">
            <v>43479</v>
          </cell>
          <cell r="I825" t="str">
            <v>Ciencia y Tecnología de Biomoléculas de Interes Agroindustrial -CYTBIA</v>
          </cell>
          <cell r="J825" t="str">
            <v>Facultad de Ciencias Agrarias</v>
          </cell>
        </row>
        <row r="826">
          <cell r="A826">
            <v>4631</v>
          </cell>
          <cell r="B826" t="str">
            <v>FORTALECIMIENTO DEL PROCESO ETNOEDUCATIVO AFROCOLOMBIANO EN EL DEPARTAMENTO DEL CAUCA. CONTRATO INTERADMINISTRATIVO NO. 19052017 CELEBRADO ENTRE EL DEPARTAMENTO DEL CAUCA Y LA UNIVERSIDAD DEL CAUCA</v>
          </cell>
          <cell r="C826" t="str">
            <v>Jose Antonio Caicedo Ortiz</v>
          </cell>
          <cell r="D826">
            <v>94417765</v>
          </cell>
          <cell r="E826" t="str">
            <v>nnotiene@hotmail.com</v>
          </cell>
          <cell r="F826" t="str">
            <v>En Ejecución</v>
          </cell>
          <cell r="G826">
            <v>43088</v>
          </cell>
          <cell r="H826">
            <v>43817</v>
          </cell>
          <cell r="I826" t="str">
            <v>CENTRO DE MEMORIAS ETNICAS</v>
          </cell>
          <cell r="J826" t="str">
            <v>Facultad de Ciencias Humanas y Sociales</v>
          </cell>
        </row>
        <row r="827">
          <cell r="A827">
            <v>4632</v>
          </cell>
          <cell r="B827" t="str">
            <v>MARCO DE REFERENCIA PARA LA EVALUCIÓN DE LA EXPERIENCIA DEL USUARIO EN EL TIEMPO DE SOLUCIONES PARA eSALUD</v>
          </cell>
          <cell r="C827" t="str">
            <v>Diego Mauricio Lopez Gutierrez</v>
          </cell>
          <cell r="D827">
            <v>76325018</v>
          </cell>
          <cell r="E827" t="str">
            <v>dmlopez@unicauca.edu.co</v>
          </cell>
          <cell r="F827" t="str">
            <v>En Ejecución</v>
          </cell>
          <cell r="G827">
            <v>43326</v>
          </cell>
          <cell r="H827">
            <v>43812</v>
          </cell>
          <cell r="I827" t="str">
            <v>Ingeniería Telemática</v>
          </cell>
          <cell r="J827" t="str">
            <v>Facultad de Ingeniería Electrónica y Telecomunicaciones</v>
          </cell>
        </row>
        <row r="828">
          <cell r="A828">
            <v>4633</v>
          </cell>
          <cell r="B828" t="str">
            <v>ALTERNATIVAS INNOVADORAS DE AGRICULTURA INTELIGENTE PARA SISTEMAS PRODUCTIVOS AGRÍCOLAS DEL DEPARTAMENTO DEL CAUCA SOPORTADO EN ENTORNOS DE loT</v>
          </cell>
          <cell r="C828" t="str">
            <v>Juan Carlos Corrales Muñoz</v>
          </cell>
          <cell r="D828">
            <v>76320096</v>
          </cell>
          <cell r="E828" t="str">
            <v>jcorral@unicauca.edu.co</v>
          </cell>
          <cell r="F828" t="str">
            <v>En Ejecución</v>
          </cell>
          <cell r="G828">
            <v>43210</v>
          </cell>
          <cell r="H828">
            <v>43697</v>
          </cell>
          <cell r="I828" t="str">
            <v>Ingeniería Telemática</v>
          </cell>
          <cell r="J828" t="str">
            <v>Facultad de Ingeniería Electrónica y Telecomunicaciones</v>
          </cell>
        </row>
        <row r="829">
          <cell r="A829">
            <v>4636</v>
          </cell>
          <cell r="B829" t="str">
            <v>La apropiación del infinito actual y el análisis Matemático en R</v>
          </cell>
          <cell r="C829" t="str">
            <v xml:space="preserve">Yeny Leonor  Rosero Rosero </v>
          </cell>
          <cell r="D829">
            <v>34549027</v>
          </cell>
          <cell r="E829" t="str">
            <v>yrosero@unicauca.edu.co</v>
          </cell>
          <cell r="F829" t="str">
            <v>En Ejecución</v>
          </cell>
          <cell r="G829">
            <v>43132</v>
          </cell>
          <cell r="H829">
            <v>43677</v>
          </cell>
          <cell r="I829" t="str">
            <v>EDUCACION MATEMATICA-UNICAUCA</v>
          </cell>
          <cell r="J829" t="str">
            <v>Facultad de Ciencias Naturales, Exactas y de la Educación</v>
          </cell>
        </row>
        <row r="830">
          <cell r="A830">
            <v>4637</v>
          </cell>
          <cell r="B830" t="str">
            <v>El consentimiento previo, libre e informado como derecho fundamental del pueblo Kokonuko</v>
          </cell>
          <cell r="C830" t="str">
            <v xml:space="preserve">ARISTIDES OBANDO CABEZAS </v>
          </cell>
          <cell r="D830">
            <v>12918256</v>
          </cell>
          <cell r="E830" t="str">
            <v>notiene@gmail.com</v>
          </cell>
          <cell r="F830" t="str">
            <v>En Ejecución</v>
          </cell>
          <cell r="G830">
            <v>43013</v>
          </cell>
          <cell r="H830">
            <v>43195</v>
          </cell>
          <cell r="I830" t="str">
            <v>Grupo de Investigacion en Ética, Filosofia Política y Jurídica</v>
          </cell>
          <cell r="J830" t="str">
            <v>Facultad de Derecho y Ciencias Políticas</v>
          </cell>
        </row>
        <row r="831">
          <cell r="A831">
            <v>4638</v>
          </cell>
          <cell r="B831" t="str">
            <v xml:space="preserve">Diseño de una fuente tipográfica para la lengua indígena nasa yuwe. Fase I. </v>
          </cell>
          <cell r="C831" t="str">
            <v>Marisol Orozco-Álvarez</v>
          </cell>
          <cell r="D831">
            <v>34549438</v>
          </cell>
          <cell r="E831" t="str">
            <v>maorozco@unicauca.edu.co</v>
          </cell>
          <cell r="F831" t="str">
            <v>En Ejecución</v>
          </cell>
          <cell r="G831">
            <v>43132</v>
          </cell>
          <cell r="H831">
            <v>43497</v>
          </cell>
          <cell r="I831" t="str">
            <v>Diseño y Sociedad</v>
          </cell>
          <cell r="J831" t="str">
            <v>Facultad de Artes</v>
          </cell>
        </row>
        <row r="832">
          <cell r="A832">
            <v>4639</v>
          </cell>
          <cell r="B832" t="str">
            <v>Entre plomos III, Laboratorio de práctica y documentación en impresión tipográfica de la Universidad del Cauca</v>
          </cell>
          <cell r="C832" t="str">
            <v>Laura Sandoval</v>
          </cell>
          <cell r="D832">
            <v>52213666</v>
          </cell>
          <cell r="E832" t="str">
            <v>ljsandoval@unicauca.edu.co</v>
          </cell>
          <cell r="F832" t="str">
            <v>En Ejecución</v>
          </cell>
          <cell r="G832">
            <v>43132</v>
          </cell>
          <cell r="H832">
            <v>43497</v>
          </cell>
          <cell r="I832" t="str">
            <v>Estudios tipográficos</v>
          </cell>
          <cell r="J832" t="str">
            <v>Facultad de Artes</v>
          </cell>
        </row>
        <row r="833">
          <cell r="A833">
            <v>4640</v>
          </cell>
          <cell r="B833" t="str">
            <v>"Efecto de la  intervención del programa  “Estilos de Vida Saludable” en depresión de estudiantes de medicina.  Universidad del Cauca. 2017-2019</v>
          </cell>
          <cell r="C833" t="str">
            <v>Carlos Arturo Erazo Caicedo</v>
          </cell>
          <cell r="D833">
            <v>10526776</v>
          </cell>
          <cell r="E833" t="str">
            <v>caerazo@unicauca.edu.co</v>
          </cell>
          <cell r="F833" t="str">
            <v>En Ejecución</v>
          </cell>
          <cell r="G833">
            <v>43055</v>
          </cell>
          <cell r="H833">
            <v>43632</v>
          </cell>
          <cell r="I833" t="str">
            <v>SALUD, FAMILIA Y SOCIEDAD</v>
          </cell>
          <cell r="J833" t="str">
            <v>Facultad de Ciencias de la Salud</v>
          </cell>
        </row>
        <row r="834">
          <cell r="A834">
            <v>4641</v>
          </cell>
          <cell r="B834" t="str">
            <v>Un estudio numérico de un algoritmo cuasi-Newton híbrido para resolver el problema de los valores propios cuadrático</v>
          </cell>
          <cell r="C834" t="str">
            <v>Rosana Pérez Mera</v>
          </cell>
          <cell r="D834">
            <v>34548200</v>
          </cell>
          <cell r="E834" t="str">
            <v>rosana@unicauca.edu.co</v>
          </cell>
          <cell r="F834" t="str">
            <v>En Ejecución</v>
          </cell>
          <cell r="G834">
            <v>43132</v>
          </cell>
          <cell r="H834">
            <v>43497</v>
          </cell>
          <cell r="I834" t="str">
            <v>Grupo de Optimización</v>
          </cell>
          <cell r="J834" t="str">
            <v>Facultad de Ciencias Naturales, Exactas y de la Educación</v>
          </cell>
        </row>
        <row r="835">
          <cell r="A835">
            <v>4642</v>
          </cell>
          <cell r="B835" t="str">
            <v>FACTORES PREDICTIVOS PARA LA ESTIMACIÓN DE RIESGO DE CÁNCER DE CUELLO UTERINO EN LA POBLACIÓN CAUCANA</v>
          </cell>
          <cell r="C835" t="str">
            <v>Nohelia Cajas Salazar</v>
          </cell>
          <cell r="D835">
            <v>25280730</v>
          </cell>
          <cell r="E835" t="str">
            <v>nsalazar@unicauca.edu.co</v>
          </cell>
          <cell r="F835" t="str">
            <v>No aprobado</v>
          </cell>
          <cell r="G835">
            <v>43479</v>
          </cell>
          <cell r="H835">
            <v>44026</v>
          </cell>
          <cell r="I835" t="str">
            <v>Toxicología Genética y Citogenética</v>
          </cell>
          <cell r="J835" t="str">
            <v>Facultad de Ciencias Naturales, Exactas y de la Educación</v>
          </cell>
        </row>
        <row r="836">
          <cell r="A836">
            <v>4643</v>
          </cell>
          <cell r="B836" t="str">
            <v>HALLAZGOS PSICOSOCIALES EN ESTUDIANTES DESMOVILIZADOS DEL CONFLICTO ARMADO EN COLOMBIA EN UNA INSTITUCIÓN EDUCATIVA DE POPAYÁN. JULIO 2017 A JULIO 2018, UN ESTUDIO CUALITATIVO</v>
          </cell>
          <cell r="C836" t="str">
            <v>Hoover Molano Doradio</v>
          </cell>
          <cell r="D836">
            <v>10537010</v>
          </cell>
          <cell r="E836" t="str">
            <v>hoovermolano@unicauca.edu.co</v>
          </cell>
          <cell r="F836" t="str">
            <v>En Ejecución</v>
          </cell>
          <cell r="G836">
            <v>43040</v>
          </cell>
          <cell r="H836">
            <v>43617</v>
          </cell>
          <cell r="I836" t="str">
            <v>SALUD, FAMILIA Y SOCIEDAD</v>
          </cell>
          <cell r="J836" t="str">
            <v>Facultad de Ciencias de la Salud</v>
          </cell>
        </row>
        <row r="837">
          <cell r="A837">
            <v>4644</v>
          </cell>
          <cell r="B837" t="str">
            <v>EMPRENDIMIENTO E INCLUSIÓN LABORAL JUVENIL EN COLOMBIA</v>
          </cell>
          <cell r="C837" t="str">
            <v>Isabel Cristina  Rivera Lozada</v>
          </cell>
          <cell r="D837">
            <v>66767305</v>
          </cell>
          <cell r="E837" t="str">
            <v>irivera@unicauca.edu.co</v>
          </cell>
          <cell r="F837" t="str">
            <v>En Ejecución</v>
          </cell>
          <cell r="G837">
            <v>43061</v>
          </cell>
          <cell r="H837">
            <v>43607</v>
          </cell>
          <cell r="I837" t="str">
            <v>Investigaciones Contables, Económicas Y Administrativas - GICEA</v>
          </cell>
          <cell r="J837" t="str">
            <v>Facultad de Ciencias Contables Económicas y Administrativas</v>
          </cell>
        </row>
        <row r="838">
          <cell r="A838">
            <v>4645</v>
          </cell>
          <cell r="B838" t="str">
            <v>ESTADO ACTUAL DEL CONSUMO DE ALCOHOL EN LOS ESTUDIANTES DE LA FUNDACIÓN UNIVERSITARIA DEL ÁREA ANDINA SEDE BOGOTA Y UNIVERSIDAD DEL CAUCA DE POPAYAN, 2017-2018</v>
          </cell>
          <cell r="C838" t="str">
            <v>Galdys Amanda  Mera Urbano</v>
          </cell>
          <cell r="D838">
            <v>34549216</v>
          </cell>
          <cell r="E838" t="str">
            <v>gladysmera@unicauca.edu.co</v>
          </cell>
          <cell r="F838" t="str">
            <v>En Ejecución</v>
          </cell>
          <cell r="G838">
            <v>43028</v>
          </cell>
          <cell r="H838">
            <v>43394</v>
          </cell>
          <cell r="I838" t="str">
            <v>TJENG: INVESTIGACIÓN EN ENFERMERÍA</v>
          </cell>
          <cell r="J838" t="str">
            <v>Facultad de Ciencias de la Salud</v>
          </cell>
        </row>
        <row r="839">
          <cell r="A839">
            <v>4646</v>
          </cell>
          <cell r="B839" t="str">
            <v>EXISTENCIA DE ONDAS VIAJERAS PERIÓDICAS PARA UNA ECUACIÓN TIPO KP-CAMMASSA-HOLM</v>
          </cell>
          <cell r="C839" t="str">
            <v>Alex Manuel Montes Padilla</v>
          </cell>
          <cell r="D839">
            <v>92528324</v>
          </cell>
          <cell r="E839" t="str">
            <v>amontes@unicauca.edu.co</v>
          </cell>
          <cell r="F839" t="str">
            <v>En Ejecución</v>
          </cell>
          <cell r="G839">
            <v>43136</v>
          </cell>
          <cell r="H839">
            <v>43501</v>
          </cell>
          <cell r="I839" t="str">
            <v>Espacios Funcionales</v>
          </cell>
          <cell r="J839" t="str">
            <v>Facultad de Ciencias Naturales, Exactas y de la Educación</v>
          </cell>
        </row>
        <row r="840">
          <cell r="A840">
            <v>4647</v>
          </cell>
          <cell r="B840" t="str">
            <v>HISTORIA COMPARADA DE LAS TRANSICIONES A LA DEMOCRACIA EN AMÉRICA LATINA</v>
          </cell>
          <cell r="C840" t="str">
            <v xml:space="preserve">Edgar de jesús  Velasquez Rivera </v>
          </cell>
          <cell r="D840">
            <v>17633388</v>
          </cell>
          <cell r="E840" t="str">
            <v>velasquezrivera@gmail.com</v>
          </cell>
          <cell r="F840" t="str">
            <v>En Ejecución</v>
          </cell>
          <cell r="G840">
            <v>43101</v>
          </cell>
          <cell r="H840">
            <v>43465</v>
          </cell>
          <cell r="I840" t="str">
            <v>ESTADO NACION: ORGANIZACIONES E INSTITUCIONES</v>
          </cell>
          <cell r="J840" t="str">
            <v>Facultad de Ciencias Humanas y Sociales</v>
          </cell>
        </row>
        <row r="841">
          <cell r="A841">
            <v>4648</v>
          </cell>
          <cell r="B841" t="str">
            <v>Algoritmo de Aprendizaje para una Red Neuronal Profunda Basado en una Meta-Heurística de Optimización Global de Gran Escala</v>
          </cell>
          <cell r="C841" t="str">
            <v>Martha Eliana Mendoza Becerra</v>
          </cell>
          <cell r="D841">
            <v>63483237</v>
          </cell>
          <cell r="E841" t="str">
            <v>mmendoza@unicauca.edu.co</v>
          </cell>
          <cell r="F841" t="str">
            <v>En Ejecución</v>
          </cell>
          <cell r="G841">
            <v>43115</v>
          </cell>
          <cell r="H841">
            <v>43480</v>
          </cell>
          <cell r="I841" t="str">
            <v>Grupo I+D en Tecnologías de la Información - GTI</v>
          </cell>
          <cell r="J841" t="str">
            <v>Facultad de Ingeniería Electrónica y Telecomunicaciones</v>
          </cell>
        </row>
        <row r="842">
          <cell r="A842">
            <v>4649</v>
          </cell>
          <cell r="B842" t="str">
            <v>Uso de geosintéticos como elemento de refuerzo en vías terciarias no pavimentadas</v>
          </cell>
          <cell r="C842" t="str">
            <v>Jaime Rafael Obando Ante</v>
          </cell>
          <cell r="D842">
            <v>10300990</v>
          </cell>
          <cell r="E842" t="str">
            <v>jaimeobando@unicauca.edu.co</v>
          </cell>
          <cell r="F842" t="str">
            <v>En Ejecución</v>
          </cell>
          <cell r="G842">
            <v>43117</v>
          </cell>
          <cell r="H842">
            <v>43482</v>
          </cell>
          <cell r="I842" t="str">
            <v>Geotecnia vial y pavimentos</v>
          </cell>
          <cell r="J842" t="str">
            <v>Facultad de Ingeniería Civil</v>
          </cell>
        </row>
        <row r="843">
          <cell r="A843">
            <v>4650</v>
          </cell>
          <cell r="B843" t="str">
            <v>Efecto del tipo de sustituyente presente en ionóforos tipo Salen sobre la selectividad de electrodos selectivos de iones</v>
          </cell>
          <cell r="C843" t="str">
            <v>German  Cuervo Ochoa</v>
          </cell>
          <cell r="D843">
            <v>4280394</v>
          </cell>
          <cell r="E843" t="str">
            <v>gcuervo@unicauca.edu.co</v>
          </cell>
          <cell r="F843" t="str">
            <v>En Ejecución</v>
          </cell>
          <cell r="G843">
            <v>43124</v>
          </cell>
          <cell r="H843">
            <v>43489</v>
          </cell>
          <cell r="I843" t="str">
            <v>Grupo de Investigación en Procesos Electroquímicos - GIPEL</v>
          </cell>
          <cell r="J843" t="str">
            <v>Facultad de Ciencias Naturales, Exactas y de la Educación</v>
          </cell>
        </row>
        <row r="844">
          <cell r="A844">
            <v>4651</v>
          </cell>
          <cell r="B844" t="str">
            <v>Instrumento de evaluación de experiencia de usuario soportado en la medición de emociones</v>
          </cell>
          <cell r="C844" t="str">
            <v>Cesar Alberto Collazos Ordoñez</v>
          </cell>
          <cell r="D844">
            <v>76309486</v>
          </cell>
          <cell r="E844" t="str">
            <v>ccollazo@unicauca.edu.co</v>
          </cell>
          <cell r="F844" t="str">
            <v>En Ejecución</v>
          </cell>
          <cell r="G844">
            <v>43125</v>
          </cell>
          <cell r="H844">
            <v>43490</v>
          </cell>
          <cell r="I844" t="str">
            <v>Investigación y desarrollo en ingeniería de software - IDIS</v>
          </cell>
          <cell r="J844" t="str">
            <v>Facultad de Ingeniería Electrónica y Telecomunicaciones</v>
          </cell>
        </row>
        <row r="845">
          <cell r="A845">
            <v>4652</v>
          </cell>
          <cell r="B845" t="str">
            <v>Obtención de compuestos Bioactivos mediante técnicas avanzadas de extracción a partir de legumbres. Soja Verde y Alfalfa.</v>
          </cell>
          <cell r="C845" t="str">
            <v>Maite del Pilar Rada Mendoza</v>
          </cell>
          <cell r="D845">
            <v>66824631</v>
          </cell>
          <cell r="E845" t="str">
            <v>mrada@unicauca.edu.co</v>
          </cell>
          <cell r="F845" t="str">
            <v>En Ejecución</v>
          </cell>
          <cell r="G845">
            <v>43143</v>
          </cell>
          <cell r="H845">
            <v>43688</v>
          </cell>
          <cell r="I845" t="str">
            <v>Biotecnología, Calidad Medioambiental y Seguridad Agroalimentaria - BICAMSA</v>
          </cell>
          <cell r="J845" t="str">
            <v>Facultad de Ciencias Naturales, Exactas y de la Educación</v>
          </cell>
        </row>
        <row r="846">
          <cell r="A846">
            <v>4653</v>
          </cell>
          <cell r="B846" t="str">
            <v>Práctica pedagógica e identidad profesional de buenos maestros en educación básica de la ciudad de Popayán</v>
          </cell>
          <cell r="C846" t="str">
            <v>Deibar René Hurtado Herrera</v>
          </cell>
          <cell r="D846">
            <v>76311561</v>
          </cell>
          <cell r="E846" t="str">
            <v>deibarh@unicauca.edu.co</v>
          </cell>
          <cell r="F846" t="str">
            <v>En Ejecución</v>
          </cell>
          <cell r="G846">
            <v>43130</v>
          </cell>
          <cell r="H846">
            <v>43495</v>
          </cell>
          <cell r="I846" t="str">
            <v>Urdimbre</v>
          </cell>
          <cell r="J846" t="str">
            <v>Facultad de Ciencias Naturales, Exactas y de la Educación</v>
          </cell>
        </row>
        <row r="847">
          <cell r="A847">
            <v>4654</v>
          </cell>
          <cell r="B847" t="str">
            <v>Evaluación de humedal sub-supercicial como depurador de aguas residuales, corporación maestra vida, el Tambo Cauca</v>
          </cell>
          <cell r="C847" t="str">
            <v>JUAN CARLOS  CASAS ZAPATA</v>
          </cell>
          <cell r="D847">
            <v>15505403</v>
          </cell>
          <cell r="E847" t="str">
            <v>jccasas@unicauca.edu.co</v>
          </cell>
          <cell r="F847" t="str">
            <v>En Ejecución</v>
          </cell>
          <cell r="G847">
            <v>43143</v>
          </cell>
          <cell r="H847">
            <v>43508</v>
          </cell>
          <cell r="I847" t="str">
            <v xml:space="preserve">Grupo de Ciencia e ingeniería en sistemas ambientales </v>
          </cell>
          <cell r="J847" t="str">
            <v>Facultad de Ingeniería Civil</v>
          </cell>
        </row>
        <row r="848">
          <cell r="A848">
            <v>4655</v>
          </cell>
          <cell r="B848" t="str">
            <v>Valoración socioecológica de los agroecosistemas tradicionales para la conservación de los  recursos fitogeneticos en zonas paramunas del Municipio de Totoró-Cauca</v>
          </cell>
          <cell r="C848" t="str">
            <v xml:space="preserve">Olga Lucia  Sanabria Diago </v>
          </cell>
          <cell r="D848">
            <v>31296004</v>
          </cell>
          <cell r="E848" t="str">
            <v>oldiago@unicauca.edu.co</v>
          </cell>
          <cell r="F848" t="str">
            <v>En Ejecución</v>
          </cell>
          <cell r="G848">
            <v>43115</v>
          </cell>
          <cell r="H848">
            <v>43480</v>
          </cell>
          <cell r="I848" t="str">
            <v>GRUPO LATINOAMERICANO DE ETNOBOTANICOS GELA COLOMBIA</v>
          </cell>
          <cell r="J848" t="str">
            <v>Facultad de Ciencias Naturales, Exactas y de la Educación</v>
          </cell>
        </row>
        <row r="849">
          <cell r="A849">
            <v>4656</v>
          </cell>
          <cell r="B849" t="str">
            <v>Desórdenes asociados a la ingesta de yodo, autoinmunidad tiroidea y factores asociados en adultos. 2017-2018, Cauca- Colombia.</v>
          </cell>
          <cell r="C849" t="str">
            <v>Hernando Vargas Uricoechea</v>
          </cell>
          <cell r="D849">
            <v>73161683</v>
          </cell>
          <cell r="E849" t="str">
            <v>hernandovargasu@hotmail.com</v>
          </cell>
          <cell r="F849" t="str">
            <v>En Ejecución</v>
          </cell>
          <cell r="G849">
            <v>43118</v>
          </cell>
          <cell r="H849">
            <v>43483</v>
          </cell>
          <cell r="I849" t="str">
            <v>Grupo de Investigación en Salud -GIS</v>
          </cell>
          <cell r="J849" t="str">
            <v>Facultad de Ciencias de la Salud</v>
          </cell>
        </row>
        <row r="850">
          <cell r="A850">
            <v>4657</v>
          </cell>
          <cell r="B850" t="str">
            <v xml:space="preserve">Conformado de piezas cerámicas del sistema óxido de cinc (ZnO) con ceria (CeO2) o magnesia MgO a utilizar en la disminución de la concentración de contaminantes atmosféricos primarios procedentes de los procesos de combustión de fuentes móviles _x000D_
_x000D_
</v>
          </cell>
          <cell r="C850" t="str">
            <v>Jorge Enrique Rodriguez Paéz</v>
          </cell>
          <cell r="D850">
            <v>3180213</v>
          </cell>
          <cell r="E850" t="str">
            <v>jnpaez@unicauca.edu.co</v>
          </cell>
          <cell r="F850" t="str">
            <v>En Ejecución</v>
          </cell>
          <cell r="G850">
            <v>43116</v>
          </cell>
          <cell r="H850">
            <v>43662</v>
          </cell>
          <cell r="I850" t="str">
            <v>Ciencia y Tecnología de Materiales Cerámicos - CYTEMAC</v>
          </cell>
          <cell r="J850" t="str">
            <v>Facultad de Ciencias Naturales, Exactas y de la Educación</v>
          </cell>
        </row>
        <row r="851">
          <cell r="A851">
            <v>4658</v>
          </cell>
          <cell r="B851" t="str">
            <v>Framework para la interacción semántica de objetos inteligentes en la web de las cosas</v>
          </cell>
          <cell r="C851" t="str">
            <v>Gustavo Adolfo Ramirez Gonzalez</v>
          </cell>
          <cell r="D851">
            <v>76329206</v>
          </cell>
          <cell r="E851" t="str">
            <v>gramirez@unicauca.edu.co</v>
          </cell>
          <cell r="F851" t="str">
            <v>En Ejecución</v>
          </cell>
          <cell r="G851">
            <v>43136</v>
          </cell>
          <cell r="H851">
            <v>43501</v>
          </cell>
          <cell r="I851" t="str">
            <v>Ingeniería Telemática</v>
          </cell>
          <cell r="J851" t="str">
            <v>Facultad de Ingeniería Electrónica y Telecomunicaciones</v>
          </cell>
        </row>
        <row r="852">
          <cell r="A852">
            <v>4659</v>
          </cell>
          <cell r="B852" t="str">
            <v xml:space="preserve">Evaluación de la proteína malato deshidrogenasa (MDH1) y el polimorfismo en el gen Carnitina palmitoyl transferasa 1 (CPT1A) como factores de riesgo a presentar alteraciones metabólicas en pacientes con Síndrome Metabólico: estudio caso– control     </v>
          </cell>
          <cell r="C852" t="str">
            <v>Nohelia Cajas Salazar</v>
          </cell>
          <cell r="D852">
            <v>25280730</v>
          </cell>
          <cell r="E852" t="str">
            <v>nsalazar@unicauca.edu.co</v>
          </cell>
          <cell r="F852" t="str">
            <v>En Ejecución</v>
          </cell>
          <cell r="G852">
            <v>43122</v>
          </cell>
          <cell r="H852">
            <v>43487</v>
          </cell>
          <cell r="I852" t="str">
            <v>Toxicología Genética y Citogenética</v>
          </cell>
          <cell r="J852" t="str">
            <v>Facultad de Ciencias Naturales, Exactas y de la Educación</v>
          </cell>
        </row>
        <row r="853">
          <cell r="A853">
            <v>4660</v>
          </cell>
          <cell r="B853" t="str">
            <v>Monitorización periférica de síntomas de fallos en redes basadas en IP</v>
          </cell>
          <cell r="C853" t="str">
            <v>Alvaro Rendón Gallón</v>
          </cell>
          <cell r="D853">
            <v>6211037</v>
          </cell>
          <cell r="E853" t="str">
            <v>arendon@unicauca.edu.co</v>
          </cell>
          <cell r="F853" t="str">
            <v>En Ejecución</v>
          </cell>
          <cell r="G853">
            <v>43140</v>
          </cell>
          <cell r="H853">
            <v>43505</v>
          </cell>
          <cell r="I853" t="str">
            <v>Ingeniería Telemática</v>
          </cell>
          <cell r="J853" t="str">
            <v>Facultad de Ingeniería Electrónica y Telecomunicaciones</v>
          </cell>
        </row>
        <row r="854">
          <cell r="A854">
            <v>4661</v>
          </cell>
          <cell r="B854" t="str">
            <v>Región y multimedialidad en la narrativa de viajes (una aproximación desde el Laboratorio de medios periodísticos Co.marca)</v>
          </cell>
          <cell r="C854" t="str">
            <v>Juan Carlos Pino Correa</v>
          </cell>
          <cell r="D854">
            <v>76307112</v>
          </cell>
          <cell r="E854" t="str">
            <v>jcpino@unicauca.edu.co</v>
          </cell>
          <cell r="F854" t="str">
            <v>En Ejecución</v>
          </cell>
          <cell r="G854">
            <v>43143</v>
          </cell>
          <cell r="H854">
            <v>43508</v>
          </cell>
          <cell r="I854" t="str">
            <v>Estudios Culturales y de la Comunicación - ECCO</v>
          </cell>
          <cell r="J854" t="str">
            <v>Facultad de Derecho y Ciencias Políticas</v>
          </cell>
        </row>
        <row r="855">
          <cell r="A855">
            <v>4662</v>
          </cell>
          <cell r="B855" t="str">
            <v>Obtención de poliesteres potencialmente biodegradables, de xilitol y ácido succinico, mediante activación por microondas</v>
          </cell>
          <cell r="C855" t="str">
            <v>JAIME  MARTIN FRANCO</v>
          </cell>
          <cell r="D855">
            <v>14994590</v>
          </cell>
          <cell r="E855" t="str">
            <v>jmartinf@unicauca.edu.co</v>
          </cell>
          <cell r="F855" t="str">
            <v>En Ejecución</v>
          </cell>
          <cell r="G855">
            <v>43130</v>
          </cell>
          <cell r="H855">
            <v>43495</v>
          </cell>
          <cell r="I855" t="str">
            <v>QUIMICA DE PRODUCTOS NATURALES - QPN</v>
          </cell>
          <cell r="J855" t="str">
            <v>Facultad de Ciencias Naturales, Exactas y de la Educación</v>
          </cell>
        </row>
        <row r="856">
          <cell r="A856">
            <v>4663</v>
          </cell>
          <cell r="B856" t="str">
            <v>Evaluación de la eficiencia de remoción de carbamazepina mediante humedales construidos de flujo superficial horizontal bajo condiciones ambientales</v>
          </cell>
          <cell r="C856" t="str">
            <v>JUAN CARLOS  CASAS ZAPATA</v>
          </cell>
          <cell r="D856">
            <v>15505403</v>
          </cell>
          <cell r="E856" t="str">
            <v>jccasas@unicauca.edu.co</v>
          </cell>
          <cell r="F856" t="str">
            <v>En Ejecución</v>
          </cell>
          <cell r="G856">
            <v>43143</v>
          </cell>
          <cell r="H856">
            <v>43508</v>
          </cell>
          <cell r="I856" t="str">
            <v xml:space="preserve">Grupo de Ciencia e ingeniería en sistemas ambientales </v>
          </cell>
          <cell r="J856" t="str">
            <v>Facultad de Ingeniería Civil</v>
          </cell>
        </row>
        <row r="857">
          <cell r="A857">
            <v>4664</v>
          </cell>
          <cell r="B857" t="str">
            <v>Estrategias académicas pedagógicas y comunicacionales encaminadas al posicionamiento del programa de economía de la Universidad del Cauca</v>
          </cell>
          <cell r="C857" t="str">
            <v>JHONATAN ALEXANDER MORENO DELACRUZ</v>
          </cell>
          <cell r="D857">
            <v>1061735012</v>
          </cell>
          <cell r="E857" t="str">
            <v>jalexmd@unicauca.edu.co</v>
          </cell>
          <cell r="F857" t="str">
            <v>En Ejecución</v>
          </cell>
          <cell r="G857">
            <v>43143</v>
          </cell>
          <cell r="H857">
            <v>43508</v>
          </cell>
          <cell r="I857" t="str">
            <v>Investigaciones Contables, Económicas Y Administrativas - GICEA</v>
          </cell>
          <cell r="J857" t="str">
            <v>Facultad de Ciencias Contables Económicas y Administrativas</v>
          </cell>
        </row>
        <row r="858">
          <cell r="A858">
            <v>4665</v>
          </cell>
          <cell r="B858" t="str">
            <v>Diseño de plan inclusivo e innovador para fortalecer y dinamizar la actividad turística en Silvia Cauca</v>
          </cell>
          <cell r="C858" t="str">
            <v>LUZ STELLA PEMBERTHY GALLO</v>
          </cell>
          <cell r="D858">
            <v>31157675</v>
          </cell>
          <cell r="E858" t="str">
            <v>PEMBERTHYLS@UNICAUCA.EDU.CO</v>
          </cell>
          <cell r="F858" t="str">
            <v>En Ejecución</v>
          </cell>
          <cell r="G858">
            <v>43119</v>
          </cell>
          <cell r="H858">
            <v>43665</v>
          </cell>
          <cell r="I858" t="str">
            <v>DESARROLLO TURISTICO Y REGIONAL</v>
          </cell>
          <cell r="J858" t="str">
            <v>Facultad de Ciencias Contables Económicas y Administrativas</v>
          </cell>
        </row>
        <row r="859">
          <cell r="A859">
            <v>4666</v>
          </cell>
          <cell r="B859" t="str">
            <v>El campesinado de hoy: elementos académicos y sociales para la construcción del observatorio del campesinado Caucano</v>
          </cell>
          <cell r="C859" t="str">
            <v>Olga Lucía Cadena Durán</v>
          </cell>
          <cell r="D859">
            <v>52021928</v>
          </cell>
          <cell r="E859" t="str">
            <v>olgacadena@unicauca.edu.co</v>
          </cell>
          <cell r="F859" t="str">
            <v>En Ejecución</v>
          </cell>
          <cell r="G859">
            <v>43131</v>
          </cell>
          <cell r="H859">
            <v>43496</v>
          </cell>
          <cell r="I859" t="str">
            <v>PENSAMIENTO ECONOMICO SOCIEDAD Y CULTURA</v>
          </cell>
          <cell r="J859" t="str">
            <v>Facultad de Ciencias Contables Económicas y Administrativas</v>
          </cell>
        </row>
        <row r="860">
          <cell r="A860">
            <v>4667</v>
          </cell>
          <cell r="B860" t="str">
            <v>Fantasmagóricas- intervenciones multimediales, efímeras.</v>
          </cell>
          <cell r="C860" t="str">
            <v>Jim Luis Fannkugen Salas</v>
          </cell>
          <cell r="D860">
            <v>71773869</v>
          </cell>
          <cell r="E860" t="str">
            <v>fannkugenjim@unicauca.edu.co</v>
          </cell>
          <cell r="F860" t="str">
            <v>En Ejecución</v>
          </cell>
          <cell r="G860">
            <v>43122</v>
          </cell>
          <cell r="H860">
            <v>43487</v>
          </cell>
          <cell r="I860" t="str">
            <v>Precolectivo 5</v>
          </cell>
          <cell r="J860" t="str">
            <v>Facultad de Artes</v>
          </cell>
        </row>
        <row r="861">
          <cell r="A861">
            <v>4668</v>
          </cell>
          <cell r="B861" t="str">
            <v>Potencial uso de nanoparticulas de ZnO en purificación de aguas: evaluación preliminar de su capacidad antibacterial y toxicidad</v>
          </cell>
          <cell r="C861" t="str">
            <v>Jorge Enrique Rodriguez Paéz</v>
          </cell>
          <cell r="D861">
            <v>3180213</v>
          </cell>
          <cell r="E861" t="str">
            <v>jnpaez@unicauca.edu.co</v>
          </cell>
          <cell r="F861" t="str">
            <v>En Ejecución</v>
          </cell>
          <cell r="G861">
            <v>43116</v>
          </cell>
          <cell r="H861">
            <v>43662</v>
          </cell>
          <cell r="I861" t="str">
            <v>Ciencia y Tecnología de Materiales Cerámicos - CYTEMAC</v>
          </cell>
          <cell r="J861" t="str">
            <v>Facultad de Ciencias Naturales, Exactas y de la Educación</v>
          </cell>
        </row>
        <row r="862">
          <cell r="A862">
            <v>4669</v>
          </cell>
          <cell r="B862" t="str">
            <v>Análisis de la potencialidad de un corredor turístico para contribuir a  la ocupación dinámica de un sistema territorial urbano-rural desde una perspectiva de desarrollo sostenible en el corredor de Popayán - Patía</v>
          </cell>
          <cell r="C862" t="str">
            <v>Monica Maria Sinisterra Rodriguez</v>
          </cell>
          <cell r="D862">
            <v>67002775</v>
          </cell>
          <cell r="E862" t="str">
            <v>msinisterra@unicauca.edu.co</v>
          </cell>
          <cell r="F862" t="str">
            <v>En Ejecución</v>
          </cell>
          <cell r="G862">
            <v>43168</v>
          </cell>
          <cell r="H862">
            <v>43533</v>
          </cell>
          <cell r="I862" t="str">
            <v>Desarrollo y Políticas Públicas. POLINOMIA.</v>
          </cell>
          <cell r="J862" t="str">
            <v>Facultad de Ciencias Contables Económicas y Administrativas</v>
          </cell>
        </row>
        <row r="863">
          <cell r="A863">
            <v>4670</v>
          </cell>
          <cell r="B863" t="str">
            <v>Diseño e implementación de la experiencia transmedia: #terremoto83</v>
          </cell>
          <cell r="C863" t="str">
            <v>Nelson Fredy Osorio Andrade</v>
          </cell>
          <cell r="D863">
            <v>76306671</v>
          </cell>
          <cell r="E863" t="str">
            <v>nfoa@hotmail.com</v>
          </cell>
          <cell r="F863" t="str">
            <v>En Ejecución</v>
          </cell>
          <cell r="G863">
            <v>43118</v>
          </cell>
          <cell r="H863">
            <v>43483</v>
          </cell>
          <cell r="I863" t="str">
            <v>Grupo de Investigación y Estudios en Comunicación</v>
          </cell>
          <cell r="J863" t="str">
            <v>Facultad de Derecho y Ciencias Políticas</v>
          </cell>
        </row>
        <row r="864">
          <cell r="A864">
            <v>4671</v>
          </cell>
          <cell r="B864" t="str">
            <v>El invariante conforme de Yamabe sobre variedades producto con frontera y métodos numéricos sobre variedades</v>
          </cell>
          <cell r="C864" t="str">
            <v>ELKIN DARIO CÁRDENAS DÍAZ</v>
          </cell>
          <cell r="D864">
            <v>92228625</v>
          </cell>
          <cell r="E864" t="str">
            <v>ECARDENAS@UNICAUCA.EDU.CO</v>
          </cell>
          <cell r="F864" t="str">
            <v>En Ejecución</v>
          </cell>
          <cell r="G864">
            <v>43125</v>
          </cell>
          <cell r="H864">
            <v>43490</v>
          </cell>
          <cell r="I864" t="str">
            <v>Espacios Funcionales</v>
          </cell>
          <cell r="J864" t="str">
            <v>Facultad de Ciencias Naturales, Exactas y de la Educación</v>
          </cell>
        </row>
        <row r="865">
          <cell r="A865">
            <v>4672</v>
          </cell>
          <cell r="B865" t="str">
            <v>Laboratorio de Diseño y Ciudadanía para la promoción de la movilidad sostenible</v>
          </cell>
          <cell r="C865" t="str">
            <v>FABIAN ALEXANDER  ORDOÑEZ CASTILLO</v>
          </cell>
          <cell r="D865">
            <v>10290534</v>
          </cell>
          <cell r="E865" t="str">
            <v>falexor@unicauca.edu.co</v>
          </cell>
          <cell r="F865" t="str">
            <v>En Ejecución</v>
          </cell>
          <cell r="G865">
            <v>43115</v>
          </cell>
          <cell r="H865">
            <v>43631</v>
          </cell>
          <cell r="I865" t="str">
            <v>DISEÑO Y DESARROLLO</v>
          </cell>
          <cell r="J865" t="str">
            <v>Facultad de Artes</v>
          </cell>
        </row>
        <row r="866">
          <cell r="A866">
            <v>4673</v>
          </cell>
          <cell r="B866" t="str">
            <v>Expresión de Citoquinas asociadas a estrés académico y estrategias de afrontamiento en estudiantes de morfología de la Facultad de Ciencias de la Salud de la Universidad del Cauca</v>
          </cell>
          <cell r="C866" t="str">
            <v>Rosa Amalia Dueñas Cuellar</v>
          </cell>
          <cell r="D866">
            <v>34332079</v>
          </cell>
          <cell r="E866" t="str">
            <v>raduenasc@unicauca.edu.co</v>
          </cell>
          <cell r="F866" t="str">
            <v>En Ejecución</v>
          </cell>
          <cell r="G866">
            <v>43115</v>
          </cell>
          <cell r="H866">
            <v>43480</v>
          </cell>
          <cell r="I866" t="str">
            <v>Inmunología y Enfermedades infecciosas</v>
          </cell>
          <cell r="J866" t="str">
            <v>Facultad de Ciencias de la Salud</v>
          </cell>
        </row>
        <row r="867">
          <cell r="A867">
            <v>4674</v>
          </cell>
          <cell r="B867" t="str">
            <v>Técnicas de agricultura de precisión aplicadas a agroecología en municipio de el Tambo Cauca</v>
          </cell>
          <cell r="C867" t="str">
            <v xml:space="preserve">Jose Fernando  Grass Ramírez </v>
          </cell>
          <cell r="D867">
            <v>79626827</v>
          </cell>
          <cell r="E867" t="str">
            <v>jifigrass@yahoo.com</v>
          </cell>
          <cell r="F867" t="str">
            <v>En Ejecución</v>
          </cell>
          <cell r="G867">
            <v>43119</v>
          </cell>
          <cell r="H867">
            <v>43484</v>
          </cell>
          <cell r="I867" t="str">
            <v>TULL, Grupo de Investigaciones para el Desarrollo Rural.</v>
          </cell>
          <cell r="J867" t="str">
            <v>Facultad de Ciencias Agrarias</v>
          </cell>
        </row>
        <row r="868">
          <cell r="A868">
            <v>4675</v>
          </cell>
          <cell r="B868" t="str">
            <v xml:space="preserve">Asociación de la obesidad y el síndrome metabólico con el cronotipo de los universitarios de la ciudad de Popayán. </v>
          </cell>
          <cell r="C868" t="str">
            <v>Nancy Janneth Molano Tobar</v>
          </cell>
          <cell r="D868">
            <v>34561489</v>
          </cell>
          <cell r="E868" t="str">
            <v>najamoto@unicauca.edu.co</v>
          </cell>
          <cell r="F868" t="str">
            <v>En Ejecución</v>
          </cell>
          <cell r="G868">
            <v>43129</v>
          </cell>
          <cell r="H868">
            <v>43494</v>
          </cell>
          <cell r="I868" t="str">
            <v>Salud y Motricidad Humana</v>
          </cell>
          <cell r="J868" t="str">
            <v>Facultad de Ciencias Naturales, Exactas y de la Educación</v>
          </cell>
        </row>
        <row r="869">
          <cell r="A869">
            <v>4676</v>
          </cell>
          <cell r="B869" t="str">
            <v>Situación de salud y bienestar de los estudiantes de la Universidad del Cauca, 2017 - 2018- FASE 1</v>
          </cell>
          <cell r="C869" t="str">
            <v>Maria Virginia Pinzon Fernandez</v>
          </cell>
          <cell r="D869">
            <v>34542710</v>
          </cell>
          <cell r="E869" t="str">
            <v>mpinzon@unicauca.edu.co</v>
          </cell>
          <cell r="F869" t="str">
            <v>En Ejecución</v>
          </cell>
          <cell r="G869">
            <v>43117</v>
          </cell>
          <cell r="H869">
            <v>43482</v>
          </cell>
          <cell r="I869" t="str">
            <v>Grupo de Investigación en Salud -GIS</v>
          </cell>
          <cell r="J869" t="str">
            <v>Facultad de Ciencias de la Salud</v>
          </cell>
        </row>
        <row r="870">
          <cell r="A870">
            <v>4677</v>
          </cell>
          <cell r="B870" t="str">
            <v>Docking molecular in sílico de alcaloides como potenciales candidatos a fármacos para la enfermedad de Alzheimer</v>
          </cell>
          <cell r="C870" t="str">
            <v>WILLIAN ORLANDO CASTILLO ORDOÑEZ</v>
          </cell>
          <cell r="D870">
            <v>5230849</v>
          </cell>
          <cell r="E870" t="str">
            <v>wocastillo@unicauca.edu.co</v>
          </cell>
          <cell r="F870" t="str">
            <v>En Ejecución</v>
          </cell>
          <cell r="G870">
            <v>43115</v>
          </cell>
          <cell r="H870">
            <v>43661</v>
          </cell>
          <cell r="I870" t="str">
            <v>Biología Molecular y Ambiental del Cáncer - BIMAC</v>
          </cell>
          <cell r="J870" t="str">
            <v>Facultad de Ciencias Naturales, Exactas y de la Educación</v>
          </cell>
        </row>
        <row r="871">
          <cell r="A871">
            <v>4678</v>
          </cell>
          <cell r="B871" t="str">
            <v>Popayán en las canciones de Sergio Rojas Fajardo</v>
          </cell>
          <cell r="C871" t="str">
            <v>CARLOS HUGO AYALA</v>
          </cell>
          <cell r="D871">
            <v>10529631</v>
          </cell>
          <cell r="E871" t="str">
            <v>jorcoral@unicauca.edu.co</v>
          </cell>
          <cell r="F871" t="str">
            <v>En Ejecución</v>
          </cell>
          <cell r="G871">
            <v>43115</v>
          </cell>
          <cell r="H871">
            <v>43661</v>
          </cell>
          <cell r="I871" t="str">
            <v>SONCOLOMBIA</v>
          </cell>
          <cell r="J871" t="str">
            <v>Facultad de Artes</v>
          </cell>
        </row>
        <row r="872">
          <cell r="A872">
            <v>4679</v>
          </cell>
          <cell r="B872" t="str">
            <v>IMPLEMENTACIÓN DE UN DISPOSITIVO ACÚSTICO PARA REPELER PLAGAS DE MURCIÉLAGOS EN VIVIENDAS EN EL MUNICIPIO DE POPAYÁN, CAUCA</v>
          </cell>
          <cell r="C872" t="str">
            <v>MARIA DEL PILAR  RIVAS PAVA</v>
          </cell>
          <cell r="D872">
            <v>51643632</v>
          </cell>
          <cell r="E872" t="str">
            <v>mariaprivas@unicauca.edu.co</v>
          </cell>
          <cell r="F872" t="str">
            <v>Aprobado</v>
          </cell>
          <cell r="G872">
            <v>43132</v>
          </cell>
          <cell r="H872">
            <v>43497</v>
          </cell>
          <cell r="I872" t="str">
            <v>ESTUDIOS EN MANEJO DE VIDA SILVESTRE Y CONSERVACION - GEMAVIC</v>
          </cell>
          <cell r="J872" t="str">
            <v>Facultad de Ciencias Naturales, Exactas y de la Educación</v>
          </cell>
        </row>
        <row r="873">
          <cell r="A873">
            <v>4680</v>
          </cell>
          <cell r="B873" t="str">
            <v>DESARROLLO Y PRODUCCIÓN DE LOTES PILOTO  DE ANTIVENENOS CON POTENCIAL EN EL MANEJO DE INTOXICACIONES POR ESCORPIONES Y LONOMIA EN COLOMBIA. CONTRATO RC 869 DE 2017</v>
          </cell>
          <cell r="C873" t="str">
            <v>Jimmy Alexander Guerrero Vargas</v>
          </cell>
          <cell r="D873">
            <v>76320393</v>
          </cell>
          <cell r="E873" t="str">
            <v>guerrero@unicauca.edu.co</v>
          </cell>
          <cell r="F873" t="str">
            <v>En Ejecución</v>
          </cell>
          <cell r="G873">
            <v>43122</v>
          </cell>
          <cell r="H873">
            <v>44218</v>
          </cell>
          <cell r="I873" t="str">
            <v>INVESTIGACIONES HERPETOLOGICAS Y TOXINOLOGICAS</v>
          </cell>
          <cell r="J873" t="str">
            <v>Facultad de Ciencias Naturales, Exactas y de la Educación</v>
          </cell>
        </row>
        <row r="874">
          <cell r="A874">
            <v>4681</v>
          </cell>
          <cell r="B874" t="str">
            <v>EFECTO VASOMOTOR DE PEPTIDOS DE MASA MOLECULAR 2,5 A 6 KD, ASILADOS DEL VENENO DEL ESCORPION CENTRUROIDES MARGARITATUS (GERVAIS, 1984) SOBRE ENDOTELIO DE ARTERIA AORTA DE RATTUS NORVERGICUS. CONVENIO NO. 201801.</v>
          </cell>
          <cell r="C874" t="str">
            <v>Jose Toribio Beltran Vidal</v>
          </cell>
          <cell r="D874">
            <v>10533149</v>
          </cell>
          <cell r="E874" t="str">
            <v>jbeltran@unicauca.edu.co</v>
          </cell>
          <cell r="F874" t="str">
            <v>En Ejecución</v>
          </cell>
          <cell r="G874">
            <v>43269</v>
          </cell>
          <cell r="H874">
            <v>43634</v>
          </cell>
          <cell r="I874" t="str">
            <v>INVESTIGACIONES HERPETOLOGICAS Y TOXINOLOGICAS</v>
          </cell>
          <cell r="J874" t="str">
            <v>Facultad de Ciencias Naturales, Exactas y de la Educación</v>
          </cell>
        </row>
        <row r="875">
          <cell r="A875">
            <v>4682</v>
          </cell>
          <cell r="B875" t="str">
            <v>FUNCIONAMIENTO VRI-2018. FORTALECIMIENTO DEL SISTEMA DE INVESTIGACIONES</v>
          </cell>
          <cell r="C875" t="str">
            <v>Hector Samuel Villada Castillo</v>
          </cell>
          <cell r="D875">
            <v>7551810</v>
          </cell>
          <cell r="E875" t="str">
            <v>villada@unicauca.edu.co</v>
          </cell>
          <cell r="F875" t="str">
            <v>En Ejecución</v>
          </cell>
          <cell r="G875">
            <v>43101</v>
          </cell>
          <cell r="H875">
            <v>43465</v>
          </cell>
          <cell r="I875" t="str">
            <v>Investigadores Independientes</v>
          </cell>
          <cell r="J875" t="str">
            <v>Otro</v>
          </cell>
        </row>
        <row r="876">
          <cell r="A876">
            <v>4683</v>
          </cell>
          <cell r="B876" t="str">
            <v>APOYO A GRUPOS DE INVESTIGACION UNICAUCA-2018</v>
          </cell>
          <cell r="C876" t="str">
            <v>Hector Samuel Villada Castillo</v>
          </cell>
          <cell r="D876">
            <v>7551810</v>
          </cell>
          <cell r="E876" t="str">
            <v>villada@unicauca.edu.co</v>
          </cell>
          <cell r="F876" t="str">
            <v>En Ejecución</v>
          </cell>
          <cell r="G876">
            <v>43101</v>
          </cell>
          <cell r="H876">
            <v>43465</v>
          </cell>
          <cell r="I876" t="str">
            <v>Investigadores Independientes</v>
          </cell>
          <cell r="J876" t="str">
            <v>Otro</v>
          </cell>
        </row>
        <row r="877">
          <cell r="A877">
            <v>4684</v>
          </cell>
          <cell r="B877" t="str">
            <v>DIVISIÓN DE INNOVACIÓN, EMPRENDIMIENTO Y ARTICULACIÓN CON EL ENTORNO-DAE-2018</v>
          </cell>
          <cell r="C877" t="str">
            <v>Julian Andres  Caicedo Ortiz</v>
          </cell>
          <cell r="D877">
            <v>76330278</v>
          </cell>
          <cell r="E877" t="str">
            <v>julianca@unicauca.edu.co</v>
          </cell>
          <cell r="F877" t="str">
            <v>En Ejecución</v>
          </cell>
          <cell r="G877">
            <v>43101</v>
          </cell>
          <cell r="H877">
            <v>43465</v>
          </cell>
          <cell r="I877" t="str">
            <v>Grupo de Investigación Actores, procesos e Instituciones Políticas- GIAPRIP</v>
          </cell>
          <cell r="J877" t="str">
            <v>Facultad de Derecho y Ciencias Políticas</v>
          </cell>
        </row>
        <row r="878">
          <cell r="A878">
            <v>4685</v>
          </cell>
          <cell r="B878" t="str">
            <v>FUNCIONAMIENTO EDITORIAL UNIVERSIDAD DEL CAUCA - 2018</v>
          </cell>
          <cell r="C878" t="str">
            <v>Mario Delgado Noguera</v>
          </cell>
          <cell r="D878">
            <v>10533346</v>
          </cell>
          <cell r="E878" t="str">
            <v>mariodelg@gmail.com</v>
          </cell>
          <cell r="F878" t="str">
            <v>En Ejecución</v>
          </cell>
          <cell r="G878">
            <v>43101</v>
          </cell>
          <cell r="H878">
            <v>43465</v>
          </cell>
          <cell r="I878" t="str">
            <v>Lactancia materna y alimentación complementaria</v>
          </cell>
          <cell r="J878" t="str">
            <v>Facultad de Ciencias de la Salud</v>
          </cell>
        </row>
        <row r="879">
          <cell r="A879">
            <v>4686</v>
          </cell>
          <cell r="B879" t="str">
            <v>PRINCIPALES HALLAZGOS ACOCARDIOGRÁFICOS EN UNA CORTE TRANSVERSAL DE PACIENTES DE POPAYÁN CON ARTRITIS REUMATOIDEA: SEGUIMIENTO A UN AÑO (2016-2017)</v>
          </cell>
          <cell r="C879" t="str">
            <v>NELSON ADOLFO LO PEZ GARZON</v>
          </cell>
          <cell r="D879">
            <v>10528937</v>
          </cell>
          <cell r="E879" t="str">
            <v>nlmart99@hotmail.com</v>
          </cell>
          <cell r="F879" t="str">
            <v>Terminado</v>
          </cell>
          <cell r="G879">
            <v>43080</v>
          </cell>
          <cell r="H879">
            <v>43221</v>
          </cell>
          <cell r="I879" t="str">
            <v>Grupo de Investigación en Salud -GIS</v>
          </cell>
          <cell r="J879" t="str">
            <v>Facultad de Ciencias de la Salud</v>
          </cell>
        </row>
        <row r="880">
          <cell r="A880">
            <v>4687</v>
          </cell>
          <cell r="B880" t="str">
            <v>BIFURCACIÓN DE HOPF EN UN MODELO CON DIFUSIÓN Y EFECTO ALLEE ADITIVO EN LAS PRESAS</v>
          </cell>
          <cell r="C880" t="str">
            <v>Aida Patricia Gonzalez Nieva</v>
          </cell>
          <cell r="D880">
            <v>38876682</v>
          </cell>
          <cell r="E880" t="str">
            <v>apagon@unicauca.edu.co</v>
          </cell>
          <cell r="F880" t="str">
            <v>En Ejecución</v>
          </cell>
          <cell r="G880">
            <v>43101</v>
          </cell>
          <cell r="H880">
            <v>43830</v>
          </cell>
          <cell r="I880" t="str">
            <v>Espacios Funcionales</v>
          </cell>
          <cell r="J880" t="str">
            <v>Facultad de Ciencias Naturales, Exactas y de la Educación</v>
          </cell>
        </row>
        <row r="881">
          <cell r="A881">
            <v>4688</v>
          </cell>
          <cell r="B881" t="str">
            <v>CONVENIO INTERADMINITRATIVO No. 1398 ENTRE LA UNIVERSIDAD DEL CAUCA Y EL MINISTERIO DE EDUCACION NACIONAL. "ESTRATEGIA TRANSMEDIA PARA LA FORMACION TECNICA DE LAS MUJERES DEL PUTUMAYO EN EL POSTCONFLICTO"</v>
          </cell>
          <cell r="C881" t="str">
            <v>Luis German Gomez Bernal</v>
          </cell>
          <cell r="D881">
            <v>79324903</v>
          </cell>
          <cell r="E881" t="str">
            <v>ggomez@unicauca.edu.co</v>
          </cell>
          <cell r="F881" t="str">
            <v>En Ejecución</v>
          </cell>
          <cell r="G881">
            <v>43073</v>
          </cell>
          <cell r="H881">
            <v>43404</v>
          </cell>
          <cell r="I881" t="str">
            <v>GRUPO DE ESTUDIOS EN GEOLOGÍA, ECOLOGÍA Y CONSERVACIÓN-GECO</v>
          </cell>
          <cell r="J881" t="str">
            <v>Facultad de Ciencias Naturales, Exactas y de la Educación</v>
          </cell>
        </row>
        <row r="882">
          <cell r="A882">
            <v>4689</v>
          </cell>
          <cell r="B882" t="str">
            <v xml:space="preserve">FORMAS LINEALES EN SUCESIONES GENERALIZADAS DE FIBONACCI_x000D_
_x000D_
</v>
          </cell>
          <cell r="C882" t="str">
            <v xml:space="preserve">Jhon Jairo Bravo Grijalba </v>
          </cell>
          <cell r="D882">
            <v>76328867</v>
          </cell>
          <cell r="E882" t="str">
            <v>jbravo@unicauca.edu.co</v>
          </cell>
          <cell r="F882" t="str">
            <v>En Ejecución</v>
          </cell>
          <cell r="G882">
            <v>43101</v>
          </cell>
          <cell r="H882">
            <v>43830</v>
          </cell>
          <cell r="I882" t="str">
            <v>MATEMÁTICA DISCRETA Y APLICACIONES: ERM MATDIS</v>
          </cell>
          <cell r="J882" t="str">
            <v>Facultad de Ciencias Naturales, Exactas y de la Educación</v>
          </cell>
        </row>
        <row r="883">
          <cell r="A883">
            <v>4690</v>
          </cell>
          <cell r="B883" t="str">
            <v>UN MODELO HÍBRIDO BASADO EN PCFG Y REDES NEURONALES PARA PROBLEMAS DE RECONOCIMIENTO DE PATRONES</v>
          </cell>
          <cell r="C883" t="str">
            <v>Mauricio Maca Chagüendo</v>
          </cell>
          <cell r="D883">
            <v>76311893</v>
          </cell>
          <cell r="E883" t="str">
            <v>mmaca@unicauca.edu.co</v>
          </cell>
          <cell r="F883" t="str">
            <v>En Ejecución</v>
          </cell>
          <cell r="G883">
            <v>43101</v>
          </cell>
          <cell r="H883">
            <v>43830</v>
          </cell>
          <cell r="I883" t="str">
            <v>Grupo de Optimización</v>
          </cell>
          <cell r="J883" t="str">
            <v>Facultad de Ciencias Naturales, Exactas y de la Educación</v>
          </cell>
        </row>
        <row r="884">
          <cell r="A884">
            <v>4691</v>
          </cell>
          <cell r="B884" t="str">
            <v>CENTRO INTERNACIONAL PARA LA INVESTIGACIÓN DEL AGUA Y EL OXÍGENO –CINAO- 2018</v>
          </cell>
          <cell r="C884" t="str">
            <v>JUAN CARLOS  CASAS ZAPATA</v>
          </cell>
          <cell r="D884">
            <v>15505403</v>
          </cell>
          <cell r="E884" t="str">
            <v>jccasas@unicauca.edu.co</v>
          </cell>
          <cell r="F884" t="str">
            <v>En Ejecución</v>
          </cell>
          <cell r="G884">
            <v>43101</v>
          </cell>
          <cell r="H884">
            <v>43465</v>
          </cell>
          <cell r="I884" t="str">
            <v xml:space="preserve">Grupo de Ciencia e ingeniería en sistemas ambientales </v>
          </cell>
          <cell r="J884" t="str">
            <v>Facultad de Ingeniería Civil</v>
          </cell>
        </row>
        <row r="885">
          <cell r="A885">
            <v>4692</v>
          </cell>
          <cell r="B885" t="str">
            <v>APOYO SEMILLEROS DE INVESTIGACIÓN - VRI-2018</v>
          </cell>
          <cell r="C885" t="str">
            <v>Julian Andres  Caicedo Ortiz</v>
          </cell>
          <cell r="D885">
            <v>76330278</v>
          </cell>
          <cell r="E885" t="str">
            <v>julianca@unicauca.edu.co</v>
          </cell>
          <cell r="F885" t="str">
            <v>En Ejecución</v>
          </cell>
          <cell r="G885">
            <v>43101</v>
          </cell>
          <cell r="H885">
            <v>43465</v>
          </cell>
          <cell r="I885" t="str">
            <v>Grupo de Investigación Actores, procesos e Instituciones Políticas- GIAPRIP</v>
          </cell>
          <cell r="J885" t="str">
            <v>Facultad de Derecho y Ciencias Políticas</v>
          </cell>
        </row>
        <row r="886">
          <cell r="A886">
            <v>4693</v>
          </cell>
          <cell r="B886" t="str">
            <v>PLAN ESTRATÉGICO DE EDUCACIÓN RURAL SUSTENTABLE E INTERCULTURAL PARA EL DEPARTAMENTO DEL CAUCA. CONVENIO INTERADMINISTRATIVO NO. 823 DEL 2018 SUSCRITO ENTRE EL MINISTERIO DE EDUCACIÓN NACIONAL Y LA UNIVERSIDAD DEL CAUCA</v>
          </cell>
          <cell r="C886" t="str">
            <v xml:space="preserve">Luis Alfredo  Londoño Velez </v>
          </cell>
          <cell r="D886">
            <v>19465792</v>
          </cell>
          <cell r="E886" t="str">
            <v>llondono@unicauca.edu.co</v>
          </cell>
          <cell r="F886" t="str">
            <v>En Ejecución</v>
          </cell>
          <cell r="G886">
            <v>43137</v>
          </cell>
          <cell r="H886">
            <v>43434</v>
          </cell>
          <cell r="I886" t="str">
            <v>TULL, Grupo de Investigaciones para el Desarrollo Rural.</v>
          </cell>
          <cell r="J886" t="str">
            <v>Facultad de Ciencias Agrarias</v>
          </cell>
        </row>
        <row r="887">
          <cell r="A887">
            <v>4694</v>
          </cell>
          <cell r="B887" t="str">
            <v xml:space="preserve">MOOCMENTES - CONSTRUCCIÓN DE CAPACIDADES PARA LA GESTIÓN DE MOOC PARA LA FORMACIÓN PROFESIONAL, EL DESARROLLO RURAL Y NUEVAS GENERACIONES DE ESTUDIANTES RURALES EN EL MEJORAMIENTO DE SU TRÁNSITO A LA EDUCACIÓN SUPERIOR. CONVENIO  NO. 857 DEL 2018 _x000D_
</v>
          </cell>
          <cell r="C887" t="str">
            <v>Gustavo Adolfo Ramirez Gonzalez</v>
          </cell>
          <cell r="D887">
            <v>76329206</v>
          </cell>
          <cell r="E887" t="str">
            <v>gramirez@unicauca.edu.co</v>
          </cell>
          <cell r="F887" t="str">
            <v>En Ejecución</v>
          </cell>
          <cell r="G887">
            <v>43137</v>
          </cell>
          <cell r="H887">
            <v>43434</v>
          </cell>
          <cell r="I887" t="str">
            <v>Ingeniería Telemática</v>
          </cell>
          <cell r="J887" t="str">
            <v>Facultad de Ingeniería Electrónica y Telecomunicaciones</v>
          </cell>
        </row>
        <row r="888">
          <cell r="A888">
            <v>4695</v>
          </cell>
          <cell r="B888" t="str">
            <v>CARACTERIZACIÓN INTEGRAL A LA POBLACIÓN VICTIMAS DEL CONFLICTO ARMADO EN EL DEPARTAMENTO DEL CAUCA. CONTRATO NO. 648 -02018 CELEBRADO ENTRE LA GOBERNACIÓN DEL CAUCA Y LA UNIVERSIDAD DEL CAUCA</v>
          </cell>
          <cell r="C888" t="str">
            <v>Julian Andres  Caicedo Ortiz</v>
          </cell>
          <cell r="D888">
            <v>76330278</v>
          </cell>
          <cell r="E888" t="str">
            <v>julianca@unicauca.edu.co</v>
          </cell>
          <cell r="F888" t="str">
            <v>En Ejecución</v>
          </cell>
          <cell r="G888">
            <v>43139</v>
          </cell>
          <cell r="H888">
            <v>43441</v>
          </cell>
          <cell r="I888" t="str">
            <v>Grupo de Investigación Actores, procesos e Instituciones Políticas- GIAPRIP</v>
          </cell>
          <cell r="J888" t="str">
            <v>Facultad de Derecho y Ciencias Políticas</v>
          </cell>
        </row>
        <row r="889">
          <cell r="A889">
            <v>4696</v>
          </cell>
          <cell r="B889" t="str">
            <v xml:space="preserve">Análisis sociojurídico y constitucional sobre las relaciones interculturales y transculturales en el Norte del Cauca -Pacífico Cauca-  </v>
          </cell>
          <cell r="C889" t="str">
            <v>Jairo Vladimir Llano Franco</v>
          </cell>
          <cell r="D889">
            <v>94378729</v>
          </cell>
          <cell r="E889" t="str">
            <v>jairollano@unicauca.edu.co</v>
          </cell>
          <cell r="F889" t="str">
            <v>En Ejecución</v>
          </cell>
          <cell r="G889">
            <v>43125</v>
          </cell>
          <cell r="H889">
            <v>43276</v>
          </cell>
          <cell r="I889" t="str">
            <v>Grupo de Investigación Actores, procesos e Instituciones Políticas- GIAPRIP</v>
          </cell>
          <cell r="J889" t="str">
            <v>Facultad de Derecho y Ciencias Políticas</v>
          </cell>
        </row>
        <row r="890">
          <cell r="A890">
            <v>4697</v>
          </cell>
          <cell r="B890" t="str">
            <v>Mirada de las prácticas pedagógicas desde el escenario de prevención y promoción de la salud en la Licenciatura en Educación Básica con énfasis en Educación Física, Recreación y Deportes</v>
          </cell>
          <cell r="C890" t="str">
            <v>Nancy Janneth Molano Tobar</v>
          </cell>
          <cell r="D890">
            <v>34561489</v>
          </cell>
          <cell r="E890" t="str">
            <v>najamoto@unicauca.edu.co</v>
          </cell>
          <cell r="F890" t="str">
            <v>Suspendido</v>
          </cell>
          <cell r="G890">
            <v>43138</v>
          </cell>
          <cell r="H890">
            <v>43503</v>
          </cell>
          <cell r="I890" t="str">
            <v>Salud y Motricidad Humana</v>
          </cell>
          <cell r="J890" t="str">
            <v>Facultad de Ciencias Naturales, Exactas y de la Educación</v>
          </cell>
        </row>
        <row r="891">
          <cell r="A891">
            <v>4698</v>
          </cell>
          <cell r="B891" t="str">
            <v>La danza contemporánea en el reconocimiento del lenguaje corporal en los diversos espacios universitarios (Primera etapa)</v>
          </cell>
          <cell r="C891" t="str">
            <v>Maria Elena  Mejia Serna</v>
          </cell>
          <cell r="D891">
            <v>42063542</v>
          </cell>
          <cell r="E891" t="str">
            <v>marmejia@unicauca.edu.co</v>
          </cell>
          <cell r="F891" t="str">
            <v>En Ejecución</v>
          </cell>
          <cell r="G891">
            <v>43138</v>
          </cell>
          <cell r="H891">
            <v>43592</v>
          </cell>
          <cell r="I891" t="str">
            <v>Pedagogía y Currículo</v>
          </cell>
          <cell r="J891" t="str">
            <v>Facultad de Ciencias Naturales, Exactas y de la Educación</v>
          </cell>
        </row>
        <row r="892">
          <cell r="A892">
            <v>4699</v>
          </cell>
          <cell r="B892" t="str">
            <v>Educación para la construcción de paz. Una propuesta pedagógica desde la educación física y la motricidad</v>
          </cell>
          <cell r="C892" t="str">
            <v>John Jamer  Quintero Tapia</v>
          </cell>
          <cell r="D892">
            <v>10302814</v>
          </cell>
          <cell r="E892" t="str">
            <v>jjquintero@unicauca.edu.co</v>
          </cell>
          <cell r="F892" t="str">
            <v>En Ejecución</v>
          </cell>
          <cell r="G892">
            <v>43140</v>
          </cell>
          <cell r="H892">
            <v>43505</v>
          </cell>
          <cell r="I892" t="str">
            <v>Urdimbre</v>
          </cell>
          <cell r="J892" t="str">
            <v>Facultad de Ciencias Naturales, Exactas y de la Educación</v>
          </cell>
        </row>
        <row r="893">
          <cell r="A893">
            <v>4700</v>
          </cell>
          <cell r="B893" t="str">
            <v>EL SECRETO PROFESIONAL. Análisis desde el derecho procesal y las garantías constitucionales</v>
          </cell>
          <cell r="C893" t="str">
            <v>FRANKLYN  FAJARDO SANDOVAL</v>
          </cell>
          <cell r="D893">
            <v>17645840</v>
          </cell>
          <cell r="E893" t="str">
            <v>fajardofs@unicaca.edu.co</v>
          </cell>
          <cell r="F893" t="str">
            <v>En Ejecución</v>
          </cell>
          <cell r="G893">
            <v>43146</v>
          </cell>
          <cell r="H893">
            <v>43511</v>
          </cell>
          <cell r="I893" t="str">
            <v>Derecho Médico, Derechos Humanos y Bioética</v>
          </cell>
          <cell r="J893" t="str">
            <v>Facultad de Derecho y Ciencias Políticas</v>
          </cell>
        </row>
        <row r="894">
          <cell r="A894">
            <v>4701</v>
          </cell>
          <cell r="B894" t="str">
            <v>Representación del Vector Posición para Curvas Rectificantes</v>
          </cell>
          <cell r="C894" t="str">
            <v>Hector Efren Guerrero Mora</v>
          </cell>
          <cell r="D894">
            <v>16780283</v>
          </cell>
          <cell r="E894" t="str">
            <v>heguerrero@unicauca.edu.co</v>
          </cell>
          <cell r="F894" t="str">
            <v>En Ejecución</v>
          </cell>
          <cell r="G894">
            <v>43146</v>
          </cell>
          <cell r="H894">
            <v>43511</v>
          </cell>
          <cell r="I894" t="str">
            <v>Grupo de Investigación de Matématicas y Física Teórica -GIMAFT-</v>
          </cell>
          <cell r="J894" t="str">
            <v>Facultad de Ciencias Naturales, Exactas y de la Educación</v>
          </cell>
        </row>
        <row r="895">
          <cell r="A895">
            <v>4702</v>
          </cell>
          <cell r="B895" t="str">
            <v>Discursos públicos sobre la campaña presidencial de 2018 en Extra Cauca y Diario del Cauca</v>
          </cell>
          <cell r="C895" t="str">
            <v>Piedad Ruiz Echeverry</v>
          </cell>
          <cell r="D895">
            <v>31900022</v>
          </cell>
          <cell r="E895" t="str">
            <v>pruiz@unicauca.edu.co</v>
          </cell>
          <cell r="F895" t="str">
            <v>En Ejecución</v>
          </cell>
          <cell r="G895">
            <v>43150</v>
          </cell>
          <cell r="H895">
            <v>43515</v>
          </cell>
          <cell r="I895" t="str">
            <v>Grupo de Investigación y Estudios en Comunicación</v>
          </cell>
          <cell r="J895" t="str">
            <v>Facultad de Derecho y Ciencias Políticas</v>
          </cell>
        </row>
        <row r="896">
          <cell r="A896">
            <v>4703</v>
          </cell>
          <cell r="B896" t="str">
            <v>Análisis comparado de la fragmentación de la producción en América Latina en un marco de contratos incompletos</v>
          </cell>
          <cell r="C896" t="str">
            <v>Monica Maria Sinisterra Rodriguez</v>
          </cell>
          <cell r="D896">
            <v>67002775</v>
          </cell>
          <cell r="E896" t="str">
            <v>msinisterra@unicauca.edu.co</v>
          </cell>
          <cell r="F896" t="str">
            <v>En Ejecución</v>
          </cell>
          <cell r="G896">
            <v>43151</v>
          </cell>
          <cell r="H896">
            <v>43516</v>
          </cell>
          <cell r="I896" t="str">
            <v>Desarrollo y Políticas Públicas. POLINOMIA.</v>
          </cell>
          <cell r="J896" t="str">
            <v>Facultad de Ciencias Contables Económicas y Administrativas</v>
          </cell>
        </row>
        <row r="897">
          <cell r="A897">
            <v>4704</v>
          </cell>
          <cell r="B897" t="str">
            <v>Un modelo hı́brido basado en PCFG y Redes Neuronales para problemas de reconocimiento de patrones</v>
          </cell>
          <cell r="C897" t="str">
            <v>Mauricio Maca Chagüendo</v>
          </cell>
          <cell r="D897">
            <v>76311893</v>
          </cell>
          <cell r="E897" t="str">
            <v>mmaca@unicauca.edu.co</v>
          </cell>
          <cell r="F897" t="str">
            <v>En Ejecución</v>
          </cell>
          <cell r="G897">
            <v>43151</v>
          </cell>
          <cell r="H897">
            <v>43881</v>
          </cell>
          <cell r="I897" t="str">
            <v>Grupo de Optimización</v>
          </cell>
          <cell r="J897" t="str">
            <v>Facultad de Ciencias Naturales, Exactas y de la Educación</v>
          </cell>
        </row>
        <row r="898">
          <cell r="A898">
            <v>4705</v>
          </cell>
          <cell r="B898" t="str">
            <v>Determinación de especies vegetales potenciales para la restauración ecológica de la planicie de Popayán</v>
          </cell>
          <cell r="C898" t="str">
            <v>Diego de Jesus Macias Pinto</v>
          </cell>
          <cell r="D898">
            <v>18393603</v>
          </cell>
          <cell r="E898" t="str">
            <v>djmacias@unicauca.edu.co</v>
          </cell>
          <cell r="F898" t="str">
            <v>En Ejecución</v>
          </cell>
          <cell r="G898">
            <v>43152</v>
          </cell>
          <cell r="H898">
            <v>43517</v>
          </cell>
          <cell r="I898" t="str">
            <v>ESTUDIOS EN DIVERSIDAD VEGETAL "SACHAWAIRA"</v>
          </cell>
          <cell r="J898" t="str">
            <v>Facultad de Ciencias Naturales, Exactas y de la Educación</v>
          </cell>
        </row>
        <row r="899">
          <cell r="A899">
            <v>4706</v>
          </cell>
          <cell r="B899" t="str">
            <v>Sistema de monitoreo de radiodifusión FM</v>
          </cell>
          <cell r="C899" t="str">
            <v>Victor Manuel Quintero Florez</v>
          </cell>
          <cell r="D899">
            <v>76323426</v>
          </cell>
          <cell r="E899" t="str">
            <v>vflorez@unicauca.edu.co</v>
          </cell>
          <cell r="F899" t="str">
            <v>En Ejecución</v>
          </cell>
          <cell r="G899">
            <v>43153</v>
          </cell>
          <cell r="H899">
            <v>43699</v>
          </cell>
          <cell r="I899" t="str">
            <v>Grupo de Radio e Inalámbricas - GRIAL</v>
          </cell>
          <cell r="J899" t="str">
            <v>Facultad de Ingeniería Electrónica y Telecomunicaciones</v>
          </cell>
        </row>
        <row r="900">
          <cell r="A900">
            <v>4707</v>
          </cell>
          <cell r="B900" t="str">
            <v>Bacterias de ambientes extremos como posibles bioindicadores de cambio ambiental en el Parque Nacional Natural los Nevados</v>
          </cell>
          <cell r="C900" t="str">
            <v>Nilza Velasco Palomino</v>
          </cell>
          <cell r="D900">
            <v>34530331</v>
          </cell>
          <cell r="E900" t="str">
            <v>nilvela@unicauca.edu.co</v>
          </cell>
          <cell r="F900" t="str">
            <v>En Ejecución</v>
          </cell>
          <cell r="G900">
            <v>43153</v>
          </cell>
          <cell r="H900">
            <v>43518</v>
          </cell>
          <cell r="I900" t="str">
            <v>Biología Molecular y Ambiental del Cáncer - BIMAC</v>
          </cell>
          <cell r="J900" t="str">
            <v>Facultad de Ciencias Naturales, Exactas y de la Educación</v>
          </cell>
        </row>
        <row r="901">
          <cell r="A901">
            <v>4708</v>
          </cell>
          <cell r="B901" t="str">
            <v>Factores condicionantes básicos y estado nutricional en primera infancia - Centro_x000D_
Universitario de Salud "Alfonso López"</v>
          </cell>
          <cell r="C901" t="str">
            <v>Gloria Amparo Miranda Martinez</v>
          </cell>
          <cell r="D901">
            <v>30720867</v>
          </cell>
          <cell r="E901" t="str">
            <v>nnotiene@hotmail.com</v>
          </cell>
          <cell r="F901" t="str">
            <v>En Ejecución</v>
          </cell>
          <cell r="G901">
            <v>43160</v>
          </cell>
          <cell r="H901">
            <v>43525</v>
          </cell>
          <cell r="I901" t="str">
            <v>Grupo de Investigación en Salud -GIS</v>
          </cell>
          <cell r="J901" t="str">
            <v>Facultad de Ciencias de la Salud</v>
          </cell>
        </row>
        <row r="902">
          <cell r="A902">
            <v>4709</v>
          </cell>
          <cell r="B902" t="str">
            <v>Sentidos de la formación bioética en las prácticas formativas de los estudiantes de_x000D_
enfermería en un contexto intercultural</v>
          </cell>
          <cell r="C902" t="str">
            <v>Francisco Fernando Bohórquez Góngora</v>
          </cell>
          <cell r="D902">
            <v>19451213</v>
          </cell>
          <cell r="E902" t="str">
            <v>frabohorquez@unicauca.edu.co</v>
          </cell>
          <cell r="F902" t="str">
            <v>En Ejecución</v>
          </cell>
          <cell r="G902">
            <v>43165</v>
          </cell>
          <cell r="H902">
            <v>43896</v>
          </cell>
          <cell r="I902" t="str">
            <v>KON-MOCIÓN SEMINARIO PERMANENTE DE MOTRICIDAD HUMANA.</v>
          </cell>
          <cell r="J902" t="str">
            <v>Facultad de Ciencias Naturales, Exactas y de la Educación</v>
          </cell>
        </row>
        <row r="903">
          <cell r="A903">
            <v>4710</v>
          </cell>
          <cell r="B903" t="str">
            <v>Relación entre la condición de salud y las caracteristicas personales de los  integrantes de las zonas de concentración en el Departamento del Cauca</v>
          </cell>
          <cell r="C903" t="str">
            <v xml:space="preserve">Adriana  Guzman Velasco </v>
          </cell>
          <cell r="D903">
            <v>51777228</v>
          </cell>
          <cell r="E903" t="str">
            <v>nnotiene@hotmail.com</v>
          </cell>
          <cell r="F903" t="str">
            <v>En Ejecución</v>
          </cell>
          <cell r="G903">
            <v>43037</v>
          </cell>
          <cell r="H903">
            <v>43402</v>
          </cell>
          <cell r="I903" t="str">
            <v>Movimiento Corporal Humano y Calidad de Vida</v>
          </cell>
          <cell r="J903" t="str">
            <v>Facultad de Ciencias de la Salud</v>
          </cell>
        </row>
        <row r="904">
          <cell r="A904">
            <v>4711</v>
          </cell>
          <cell r="B904" t="str">
            <v>Potencia en salto posterior a la implementación de dos programas de entrenamiento de_x000D_
la flexibilidad en deportistas de fútbol sala</v>
          </cell>
          <cell r="C904" t="str">
            <v>Enmanuel Fernando Portilla Dorado</v>
          </cell>
          <cell r="D904">
            <v>10302007</v>
          </cell>
          <cell r="E904" t="str">
            <v>efportilla@unicauca.edu.co</v>
          </cell>
          <cell r="F904" t="str">
            <v>En Ejecución</v>
          </cell>
          <cell r="G904">
            <v>43167</v>
          </cell>
          <cell r="H904">
            <v>43532</v>
          </cell>
          <cell r="I904" t="str">
            <v>Salud y Motricidad Humana</v>
          </cell>
          <cell r="J904" t="str">
            <v>Facultad de Ciencias Naturales, Exactas y de la Educación</v>
          </cell>
        </row>
        <row r="905">
          <cell r="A905">
            <v>4712</v>
          </cell>
          <cell r="B905" t="str">
            <v>Los sentidos que los estudiantes le dan a los lenguajes artísticos en el programa de_x000D_
Actividad Física Formativa de la Universidad del Cauca</v>
          </cell>
          <cell r="C905" t="str">
            <v xml:space="preserve">Paulo Cesar  Alegria Peña </v>
          </cell>
          <cell r="D905">
            <v>76311551</v>
          </cell>
          <cell r="E905" t="str">
            <v>nnotiene@hotmail.com</v>
          </cell>
          <cell r="F905" t="str">
            <v>En Ejecución</v>
          </cell>
          <cell r="G905">
            <v>43174</v>
          </cell>
          <cell r="H905">
            <v>43419</v>
          </cell>
          <cell r="I905" t="str">
            <v>KON-MOCIÓN SEMINARIO PERMANENTE DE MOTRICIDAD HUMANA.</v>
          </cell>
          <cell r="J905" t="str">
            <v>Facultad de Ciencias Naturales, Exactas y de la Educación</v>
          </cell>
        </row>
        <row r="906">
          <cell r="A906">
            <v>4713</v>
          </cell>
          <cell r="B906" t="str">
            <v>Salud de la familia : Percepción de los estudiantes de enfermería con éxito académico</v>
          </cell>
          <cell r="C906" t="str">
            <v>Gloria Amparo Miranda Martinez</v>
          </cell>
          <cell r="D906">
            <v>30720867</v>
          </cell>
          <cell r="E906" t="str">
            <v>nnotiene@hotmail.com</v>
          </cell>
          <cell r="F906" t="str">
            <v>En Ejecución</v>
          </cell>
          <cell r="G906">
            <v>43175</v>
          </cell>
          <cell r="H906">
            <v>43540</v>
          </cell>
          <cell r="I906" t="str">
            <v>TJENG: INVESTIGACIÓN EN ENFERMERÍA</v>
          </cell>
          <cell r="J906" t="str">
            <v>Facultad de Ciencias de la Salud</v>
          </cell>
        </row>
        <row r="907">
          <cell r="A907">
            <v>4714</v>
          </cell>
          <cell r="B907" t="str">
            <v>CARACTERÍSTICAS SOCIODEMOGRÁFICAS Y CLÍNICAS DEL CÁNCER EN EL HOSPITAL UNIVERSITARIO SAN JOSÉ DE POPAYÁN 2013-2016</v>
          </cell>
          <cell r="C907" t="str">
            <v>Jose Andres Calvache España</v>
          </cell>
          <cell r="D907">
            <v>94064631</v>
          </cell>
          <cell r="E907" t="str">
            <v>jacalvache@gmail.com</v>
          </cell>
          <cell r="F907" t="str">
            <v>Formulado</v>
          </cell>
          <cell r="G907">
            <v>42917</v>
          </cell>
          <cell r="H907">
            <v>43281</v>
          </cell>
          <cell r="I907" t="str">
            <v>INVESTIGACIÓN EN ANESTESIOLOGIA GRIAN</v>
          </cell>
          <cell r="J907" t="str">
            <v>Facultad de Ciencias de la Salud</v>
          </cell>
        </row>
        <row r="908">
          <cell r="A908">
            <v>4715</v>
          </cell>
          <cell r="B908" t="str">
            <v>ARQUITECTURA MONUMENTAL PREHISPÁNICA Y COMPLEJIDAD SOCIAL EN EL VALLE DE PUBENZA, POPAYÁN – CAUCA</v>
          </cell>
          <cell r="C908" t="str">
            <v>hernando javier giraldo tenorio</v>
          </cell>
          <cell r="D908">
            <v>14651544</v>
          </cell>
          <cell r="E908" t="str">
            <v>hernandogiraldo@unicauca.edu.co</v>
          </cell>
          <cell r="F908" t="str">
            <v>No aprobado</v>
          </cell>
          <cell r="G908">
            <v>43221</v>
          </cell>
          <cell r="H908">
            <v>43585</v>
          </cell>
          <cell r="I908" t="str">
            <v>ESTUDIOS ARQUEOLOGICOS REGIONALES</v>
          </cell>
          <cell r="J908" t="str">
            <v>Facultad de Ciencias Humanas y Sociales</v>
          </cell>
        </row>
        <row r="909">
          <cell r="A909">
            <v>4716</v>
          </cell>
          <cell r="B909" t="str">
            <v>MODELO DE INTERVENCIÓN MULTIDIMENCIONAL MEDIANTE PROYECTOS PRODUCTIVOS PARA MUJERES VICTIMAS MIMPPA. ACTA NO. 22 DEL 21 DE SEPTIEMBRE DE 2017 DE LA RED ACADÉMICA DE VALOR COMPARTIDO</v>
          </cell>
          <cell r="C909" t="str">
            <v>Julian Andres  Caicedo Ortiz</v>
          </cell>
          <cell r="D909">
            <v>76330278</v>
          </cell>
          <cell r="E909" t="str">
            <v>julianca@unicauca.edu.co</v>
          </cell>
          <cell r="F909" t="str">
            <v>En Ejecución</v>
          </cell>
          <cell r="G909">
            <v>43326</v>
          </cell>
          <cell r="H909">
            <v>43417</v>
          </cell>
          <cell r="I909" t="str">
            <v>Investigadores Independientes</v>
          </cell>
          <cell r="J909" t="str">
            <v>Otro</v>
          </cell>
        </row>
        <row r="910">
          <cell r="A910">
            <v>4717</v>
          </cell>
          <cell r="B910" t="str">
            <v>Evaluación de abonos orgánicos a base de hoja de coca para cultivos transitorios en el Cauca</v>
          </cell>
          <cell r="C910" t="str">
            <v xml:space="preserve">Consuelo  Montes Rojas </v>
          </cell>
          <cell r="D910">
            <v>51628500</v>
          </cell>
          <cell r="E910" t="str">
            <v>cmontesr@unicauca.edu.co</v>
          </cell>
          <cell r="F910" t="str">
            <v>En Ejecución</v>
          </cell>
          <cell r="G910">
            <v>43282</v>
          </cell>
          <cell r="H910">
            <v>43646</v>
          </cell>
          <cell r="I910" t="str">
            <v>TULL, Grupo de Investigaciones para el Desarrollo Rural.</v>
          </cell>
          <cell r="J910" t="str">
            <v>Facultad de Ciencias Agrarias</v>
          </cell>
        </row>
        <row r="911">
          <cell r="A911">
            <v>4718</v>
          </cell>
          <cell r="B911" t="str">
            <v>Arqueología e historia africana y afrodescendientes en el Cauca</v>
          </cell>
          <cell r="C911" t="str">
            <v xml:space="preserve">Diogenes  Patiño Castaño </v>
          </cell>
          <cell r="D911">
            <v>10532984</v>
          </cell>
          <cell r="E911" t="str">
            <v>diopatin@unicauca.edu.co</v>
          </cell>
          <cell r="F911" t="str">
            <v>En Ejecución</v>
          </cell>
          <cell r="G911">
            <v>43313</v>
          </cell>
          <cell r="H911">
            <v>43677</v>
          </cell>
          <cell r="I911" t="str">
            <v>ESTUDIOS ARQUEOLOGICOS REGIONALES</v>
          </cell>
          <cell r="J911" t="str">
            <v>Facultad de Ciencias Humanas y Sociales</v>
          </cell>
        </row>
        <row r="912">
          <cell r="A912">
            <v>4720</v>
          </cell>
          <cell r="B912" t="str">
            <v>Jornada de sensibilización sobre enfermedades de transmisión sexual: VIH y Sífilis</v>
          </cell>
          <cell r="C912" t="str">
            <v>Julio Cesar Klinger Hernandez</v>
          </cell>
          <cell r="D912">
            <v>10526732</v>
          </cell>
          <cell r="E912" t="str">
            <v>inmunocauca@yahoo.com</v>
          </cell>
          <cell r="F912" t="str">
            <v>En Ejecución</v>
          </cell>
          <cell r="G912">
            <v>43195</v>
          </cell>
          <cell r="H912">
            <v>43560</v>
          </cell>
          <cell r="I912" t="str">
            <v>Inmunología y Enfermedades infecciosas</v>
          </cell>
          <cell r="J912" t="str">
            <v>Facultad de Ciencias de la Salud</v>
          </cell>
        </row>
        <row r="913">
          <cell r="A913">
            <v>4722</v>
          </cell>
          <cell r="B913" t="str">
            <v>Investigación sobre turismo y patrimonio de las Procesiones de Semana Santa en Popayán</v>
          </cell>
          <cell r="C913" t="str">
            <v>LUZ STELLA PEMBERTHY GALLO</v>
          </cell>
          <cell r="D913">
            <v>31157675</v>
          </cell>
          <cell r="E913" t="str">
            <v>PEMBERTHYLS@UNICAUCA.EDU.CO</v>
          </cell>
          <cell r="F913" t="str">
            <v>En Ejecución</v>
          </cell>
          <cell r="G913">
            <v>43195</v>
          </cell>
          <cell r="H913">
            <v>43560</v>
          </cell>
          <cell r="I913" t="str">
            <v>DESARROLLO TURISTICO Y REGIONAL</v>
          </cell>
          <cell r="J913" t="str">
            <v>Facultad de Ciencias Contables Económicas y Administrativas</v>
          </cell>
        </row>
        <row r="914">
          <cell r="A914">
            <v>4723</v>
          </cell>
          <cell r="B914" t="str">
            <v>Evaluación de la reproducción y manejo forestal de rodales de Pino Colombiano en el Departamento del Cauca</v>
          </cell>
          <cell r="C914" t="str">
            <v>Jorge Andres Ramirez Correa</v>
          </cell>
          <cell r="D914">
            <v>3414491</v>
          </cell>
          <cell r="E914" t="str">
            <v>j.ramirez@unicauca.edu.co</v>
          </cell>
          <cell r="F914" t="str">
            <v>Revisión Comité Ética</v>
          </cell>
          <cell r="G914">
            <v>43384</v>
          </cell>
          <cell r="H914">
            <v>43749</v>
          </cell>
          <cell r="I914" t="str">
            <v>BOSQUES Y COMUNIDAD</v>
          </cell>
          <cell r="J914" t="str">
            <v>Facultad de Ciencias Agrarias</v>
          </cell>
        </row>
        <row r="915">
          <cell r="A915">
            <v>4724</v>
          </cell>
          <cell r="B915" t="str">
            <v>Forestería comunitaria como estrategia para la reducción de la extracción ilegal de madera en la Bota Caucana</v>
          </cell>
          <cell r="C915" t="str">
            <v>Roman Ospina Montealegre</v>
          </cell>
          <cell r="D915">
            <v>93376119</v>
          </cell>
          <cell r="E915" t="str">
            <v>rospina@unicauca.edu.co</v>
          </cell>
          <cell r="F915" t="str">
            <v>Formulado</v>
          </cell>
          <cell r="G915">
            <v>43409</v>
          </cell>
          <cell r="H915">
            <v>43774</v>
          </cell>
          <cell r="I915" t="str">
            <v>BOSQUES Y COMUNIDAD</v>
          </cell>
          <cell r="J915" t="str">
            <v>Facultad de Ciencias Agrarias</v>
          </cell>
        </row>
        <row r="916">
          <cell r="A916">
            <v>4725</v>
          </cell>
          <cell r="B916" t="str">
            <v>Los límites de la autonomía universitaria a la luz del régimen jurídico de la educación superior pública en Colombia</v>
          </cell>
          <cell r="C916" t="str">
            <v xml:space="preserve">ARISTIDES OBANDO CABEZAS </v>
          </cell>
          <cell r="D916">
            <v>12918256</v>
          </cell>
          <cell r="E916" t="str">
            <v>notiene@gmail.com</v>
          </cell>
          <cell r="F916" t="str">
            <v>Formulado</v>
          </cell>
          <cell r="G916">
            <v>43196</v>
          </cell>
          <cell r="H916">
            <v>43455</v>
          </cell>
          <cell r="I916" t="str">
            <v>Grupo de Investigacion en Ética, Filosofia Política y Jurídica</v>
          </cell>
          <cell r="J916" t="str">
            <v>Facultad de Derecho y Ciencias Políticas</v>
          </cell>
        </row>
        <row r="917">
          <cell r="A917">
            <v>4726</v>
          </cell>
          <cell r="B917" t="str">
            <v>Lugar y sentido de la filosofía y su enseñanza: Consideraciones desde la filosofía intercultural</v>
          </cell>
          <cell r="C917" t="str">
            <v>Jose Rafael Rosero Morales</v>
          </cell>
          <cell r="D917">
            <v>76304834</v>
          </cell>
          <cell r="E917" t="str">
            <v>nnotiene@hotmail.com</v>
          </cell>
          <cell r="F917" t="str">
            <v>En Ejecución</v>
          </cell>
          <cell r="G917">
            <v>43325</v>
          </cell>
          <cell r="H917">
            <v>43689</v>
          </cell>
          <cell r="I917" t="str">
            <v>Cultura y Política</v>
          </cell>
          <cell r="J917" t="str">
            <v>Facultad de Ciencias Contables Económicas y Administrativas</v>
          </cell>
        </row>
        <row r="918">
          <cell r="A918">
            <v>4727</v>
          </cell>
          <cell r="B918" t="str">
            <v xml:space="preserve">Optimización de los procesos de elaboración, calidad, trazabilidad y conservación del dulce de manjar blanco en la empresa Productos Alimenticios Rinconcito </v>
          </cell>
          <cell r="C918" t="str">
            <v>DIANA MARIA  CHITO TRUJILLO</v>
          </cell>
          <cell r="D918">
            <v>34323183</v>
          </cell>
          <cell r="E918" t="str">
            <v>dchito@unicauca.edu.co</v>
          </cell>
          <cell r="F918" t="str">
            <v>En Ejecución</v>
          </cell>
          <cell r="G918">
            <v>43258</v>
          </cell>
          <cell r="H918">
            <v>43623</v>
          </cell>
          <cell r="I918" t="str">
            <v>Biotecnología, Calidad Medioambiental y Seguridad Agroalimentaria - BICAMSA</v>
          </cell>
          <cell r="J918" t="str">
            <v>Facultad de Ciencias Naturales, Exactas y de la Educación</v>
          </cell>
        </row>
        <row r="919">
          <cell r="A919">
            <v>4730</v>
          </cell>
          <cell r="B919" t="str">
            <v>"Literatura y Ciudad: Investigación-Creación como Propuesta Pedagógica de la Lengua y la Literatura"</v>
          </cell>
          <cell r="C919" t="str">
            <v>Elvira Alejandra Quintero Hincapiè</v>
          </cell>
          <cell r="D919">
            <v>31854319</v>
          </cell>
          <cell r="E919" t="str">
            <v>elviraquintero@unicauca.edu.co</v>
          </cell>
          <cell r="F919" t="str">
            <v>En Ejecución</v>
          </cell>
          <cell r="G919">
            <v>43346</v>
          </cell>
          <cell r="H919">
            <v>43710</v>
          </cell>
          <cell r="I919" t="str">
            <v>Otras Lecturas</v>
          </cell>
          <cell r="J919" t="str">
            <v>Facultad de Ciencias Humanas y Sociales</v>
          </cell>
        </row>
        <row r="920">
          <cell r="A920">
            <v>4731</v>
          </cell>
          <cell r="B920" t="str">
            <v>Contribuciones de Unilingua a la relevancia académica y pertinencia social de la Licenciatura en Lenguas Modernas Inglés - Francés de la Universidad del Cauca</v>
          </cell>
          <cell r="C920" t="str">
            <v>María Cristina  Garrido Ramírez</v>
          </cell>
          <cell r="D920">
            <v>36174361</v>
          </cell>
          <cell r="E920" t="str">
            <v>mcgarrido@unicauca.edu.co</v>
          </cell>
          <cell r="F920" t="str">
            <v>En Ejecución</v>
          </cell>
          <cell r="G920">
            <v>43346</v>
          </cell>
          <cell r="H920">
            <v>43710</v>
          </cell>
          <cell r="I920" t="str">
            <v>SABER PEDAGÓGICO: LENGUA, CULTURA Y FORMACIÓN</v>
          </cell>
          <cell r="J920" t="str">
            <v>Facultad de Ciencias Humanas y Sociales</v>
          </cell>
        </row>
        <row r="921">
          <cell r="A921">
            <v>4733</v>
          </cell>
          <cell r="B921" t="str">
            <v>DETECCIÓN DE CHLAMYDIA TRACHOMATIS EN ESTUDIANTES UNIVERSITARIAS CON ALTERACIONES EN CITOLOGIA CERVICOUTERINA. POPAYAN, 2018-2019</v>
          </cell>
          <cell r="C921" t="str">
            <v>Maria Virginia Pinzon Fernandez</v>
          </cell>
          <cell r="D921">
            <v>34542710</v>
          </cell>
          <cell r="E921" t="str">
            <v>mpinzon@unicauca.edu.co</v>
          </cell>
          <cell r="F921" t="str">
            <v>No aprobado</v>
          </cell>
          <cell r="G921">
            <v>43327</v>
          </cell>
          <cell r="H921">
            <v>43692</v>
          </cell>
          <cell r="I921" t="str">
            <v>Grupo de Investigación en Salud -GIS</v>
          </cell>
          <cell r="J921" t="str">
            <v>Facultad de Ciencias de la Salud</v>
          </cell>
        </row>
        <row r="922">
          <cell r="A922">
            <v>4734</v>
          </cell>
          <cell r="B922" t="str">
            <v>Sistema Móvil para la detección de fibrilación auricular basado en sensores de ritmo cardiaco por fotopletismografía</v>
          </cell>
          <cell r="C922" t="str">
            <v>Diego Mauricio Lopez Gutierrez</v>
          </cell>
          <cell r="D922">
            <v>76325018</v>
          </cell>
          <cell r="E922" t="str">
            <v>dmlopez@unicauca.edu.co</v>
          </cell>
          <cell r="F922" t="str">
            <v>En Ejecución</v>
          </cell>
          <cell r="G922">
            <v>43269</v>
          </cell>
          <cell r="H922">
            <v>43572</v>
          </cell>
          <cell r="I922" t="str">
            <v>Ingeniería Telemática</v>
          </cell>
          <cell r="J922" t="str">
            <v>Facultad de Ingeniería Electrónica y Telecomunicaciones</v>
          </cell>
        </row>
        <row r="923">
          <cell r="A923">
            <v>4735</v>
          </cell>
          <cell r="B923" t="str">
            <v xml:space="preserve">INNOVACIÓN DE ESTRATEGIAS DISCURSIVAS PARA LA INCLUSIÓN EN LA ESCUELA </v>
          </cell>
          <cell r="C923" t="str">
            <v>Mary Edith  Murillo Fernández</v>
          </cell>
          <cell r="D923">
            <v>34553254</v>
          </cell>
          <cell r="E923" t="str">
            <v>mmurillo@unicauca.edu.co</v>
          </cell>
          <cell r="F923" t="str">
            <v>En Ejecución</v>
          </cell>
          <cell r="G923">
            <v>43346</v>
          </cell>
          <cell r="H923">
            <v>43710</v>
          </cell>
          <cell r="I923" t="str">
            <v>Lectoescritura</v>
          </cell>
          <cell r="J923" t="str">
            <v>Facultad de Ciencias Naturales, Exactas y de la Educación</v>
          </cell>
        </row>
        <row r="924">
          <cell r="A924">
            <v>4736</v>
          </cell>
          <cell r="B924" t="str">
            <v xml:space="preserve">SEMILLERO DE ESCRITURA CREATIVA_x000D_
</v>
          </cell>
          <cell r="C924" t="str">
            <v>Felipe Andres Garcia Quintero</v>
          </cell>
          <cell r="D924">
            <v>76318178</v>
          </cell>
          <cell r="E924" t="str">
            <v>fgq1973@hotmail.com</v>
          </cell>
          <cell r="F924" t="str">
            <v>Aprobado</v>
          </cell>
          <cell r="G924">
            <v>43313</v>
          </cell>
          <cell r="H924">
            <v>43678</v>
          </cell>
          <cell r="I924" t="str">
            <v>Estudios Culturales y de la Comunicación - ECCO</v>
          </cell>
          <cell r="J924" t="str">
            <v>Facultad de Derecho y Ciencias Políticas</v>
          </cell>
        </row>
        <row r="925">
          <cell r="A925">
            <v>4737</v>
          </cell>
          <cell r="B925" t="str">
            <v>Síntesis y Caracterización de Nanocatalizadores Bifuncionales</v>
          </cell>
          <cell r="C925" t="str">
            <v xml:space="preserve">Alfonso Enrique  Ramirez Sanabria </v>
          </cell>
          <cell r="D925">
            <v>94310837</v>
          </cell>
          <cell r="E925" t="str">
            <v>aramirez@unicauca.edu.co</v>
          </cell>
          <cell r="F925" t="str">
            <v>Aprobado</v>
          </cell>
          <cell r="G925">
            <v>43313</v>
          </cell>
          <cell r="H925">
            <v>43678</v>
          </cell>
          <cell r="I925" t="str">
            <v>Catalisis</v>
          </cell>
          <cell r="J925" t="str">
            <v>Facultad de Ciencias Naturales, Exactas y de la Educación</v>
          </cell>
        </row>
        <row r="926">
          <cell r="A926">
            <v>4740</v>
          </cell>
          <cell r="B926" t="str">
            <v xml:space="preserve"> Lenguaje oral, lectura y escritura, Validación de un protocolo de evaluación desde la perspectiva neuropsicolinguistica para niños de 6 a 10 años en Popayán, 2018</v>
          </cell>
          <cell r="C926" t="str">
            <v>Andrea GUEVARA AGREDO</v>
          </cell>
          <cell r="D926">
            <v>34557684</v>
          </cell>
          <cell r="E926" t="str">
            <v>anguevara@unicauca.edu.co</v>
          </cell>
          <cell r="F926" t="str">
            <v>Formulado</v>
          </cell>
          <cell r="G926">
            <v>43426</v>
          </cell>
          <cell r="H926">
            <v>43791</v>
          </cell>
          <cell r="I926" t="str">
            <v>Comunicación Humana y sus Desórdenes</v>
          </cell>
          <cell r="J926" t="str">
            <v>Facultad de Ciencias de la Salud</v>
          </cell>
        </row>
        <row r="927">
          <cell r="A927">
            <v>4741</v>
          </cell>
          <cell r="B927" t="str">
            <v>Educación Inclusiva desde la Actividad Física para personas con discapacidad en la Educación superior</v>
          </cell>
          <cell r="C927" t="str">
            <v>Nancy Janneth Molano Tobar</v>
          </cell>
          <cell r="D927">
            <v>34561489</v>
          </cell>
          <cell r="E927" t="str">
            <v>najamoto@unicauca.edu.co</v>
          </cell>
          <cell r="F927" t="str">
            <v>Suspendido</v>
          </cell>
          <cell r="G927">
            <v>43346</v>
          </cell>
          <cell r="H927">
            <v>43710</v>
          </cell>
          <cell r="I927" t="str">
            <v>Salud y Motricidad Humana</v>
          </cell>
          <cell r="J927" t="str">
            <v>Facultad de Ciencias Naturales, Exactas y de la Educación</v>
          </cell>
        </row>
        <row r="928">
          <cell r="A928">
            <v>4742</v>
          </cell>
          <cell r="B928" t="str">
            <v>El Semillero de investigación AXIS en el Programa de Licenciatura en Lenguas Modernas: Experiencias en investigación cualitativa-formativa a través de las expresiones estéticas y las tecnologías de la Información y las comunicaciones</v>
          </cell>
          <cell r="C928" t="str">
            <v>Richard William Mejia Ramirez</v>
          </cell>
          <cell r="D928">
            <v>10142777</v>
          </cell>
          <cell r="E928" t="str">
            <v>richardm@unicauca.edu.co</v>
          </cell>
          <cell r="F928" t="str">
            <v>Suspendido</v>
          </cell>
          <cell r="G928">
            <v>43346</v>
          </cell>
          <cell r="H928">
            <v>43710</v>
          </cell>
          <cell r="I928" t="str">
            <v>Alteridades, Lenguas y Escrituras Creativas (GALEC)</v>
          </cell>
          <cell r="J928" t="str">
            <v>Facultad de Ciencias Humanas y Sociales</v>
          </cell>
        </row>
        <row r="929">
          <cell r="A929">
            <v>4745</v>
          </cell>
          <cell r="B929" t="str">
            <v>Diseño geométrico e infraestructura vial</v>
          </cell>
          <cell r="C929" t="str">
            <v>Carlos Aníbal  Calero Valenzuela</v>
          </cell>
          <cell r="D929">
            <v>10293613</v>
          </cell>
          <cell r="E929" t="str">
            <v>ccalero@unicauca.edu.co</v>
          </cell>
          <cell r="F929" t="str">
            <v>Formulado</v>
          </cell>
          <cell r="G929">
            <v>43209</v>
          </cell>
          <cell r="H929">
            <v>43574</v>
          </cell>
          <cell r="I929" t="str">
            <v>INGENIERIA DE TRANSITO</v>
          </cell>
          <cell r="J929" t="str">
            <v>Facultad de Ingeniería Civil</v>
          </cell>
        </row>
        <row r="930">
          <cell r="A930">
            <v>4747</v>
          </cell>
          <cell r="B930" t="str">
            <v>BIODIVERSIDAD A NIVEL LOCAL PARA LA CONSERVACION BIOCULTURAL EN EL DEPARTAMENTO DEL CAUCA</v>
          </cell>
          <cell r="C930" t="str">
            <v xml:space="preserve">Olga Lucia  Sanabria Diago </v>
          </cell>
          <cell r="D930">
            <v>31296004</v>
          </cell>
          <cell r="E930" t="str">
            <v>oldiago@unicauca.edu.co</v>
          </cell>
          <cell r="F930" t="str">
            <v>Aprobado</v>
          </cell>
          <cell r="G930">
            <v>43325</v>
          </cell>
          <cell r="H930">
            <v>43690</v>
          </cell>
          <cell r="I930" t="str">
            <v>GRUPO LATINOAMERICANO DE ETNOBOTANICOS GELA COLOMBIA</v>
          </cell>
          <cell r="J930" t="str">
            <v>Facultad de Ciencias Naturales, Exactas y de la Educación</v>
          </cell>
        </row>
        <row r="931">
          <cell r="A931">
            <v>4748</v>
          </cell>
          <cell r="B931" t="str">
            <v>Somnolencia diurna, calidad del sueño y su relación con el rendimiento académico en estudiantes de ciencias de la salud, estudio de corte transversal</v>
          </cell>
          <cell r="C931" t="str">
            <v>Angela Eugenia Zuñiga Pino</v>
          </cell>
          <cell r="D931">
            <v>25274094</v>
          </cell>
          <cell r="E931" t="str">
            <v>aezuniga@unicauca.edu.co</v>
          </cell>
          <cell r="F931" t="str">
            <v>En Ejecución</v>
          </cell>
          <cell r="G931">
            <v>43327</v>
          </cell>
          <cell r="H931">
            <v>43691</v>
          </cell>
          <cell r="I931" t="str">
            <v>Movimiento Corporal Humano y Calidad de Vida</v>
          </cell>
          <cell r="J931" t="str">
            <v>Facultad de Ciencias de la Salud</v>
          </cell>
        </row>
        <row r="932">
          <cell r="A932">
            <v>4749</v>
          </cell>
          <cell r="B932" t="str">
            <v>Los fines de la jurisdicción especial indígena en el pueblo NASA a la luz de la Constitución de Colombia de 1991</v>
          </cell>
          <cell r="C932" t="str">
            <v xml:space="preserve">ARISTIDES OBANDO CABEZAS </v>
          </cell>
          <cell r="D932">
            <v>12918256</v>
          </cell>
          <cell r="E932" t="str">
            <v>notiene@gmail.com</v>
          </cell>
          <cell r="F932" t="str">
            <v>Formulado</v>
          </cell>
          <cell r="G932">
            <v>42999</v>
          </cell>
          <cell r="H932">
            <v>43364</v>
          </cell>
          <cell r="I932" t="str">
            <v>Grupo de Investigacion en Ética, Filosofia Política y Jurídica</v>
          </cell>
          <cell r="J932" t="str">
            <v>Facultad de Derecho y Ciencias Políticas</v>
          </cell>
        </row>
        <row r="933">
          <cell r="A933">
            <v>4750</v>
          </cell>
          <cell r="B933" t="str">
            <v>La economía  del don y el sentido de lo  justo en el pensamiento andino</v>
          </cell>
          <cell r="C933" t="str">
            <v>Bernardo Javier Tobar Quitiaquez</v>
          </cell>
          <cell r="D933">
            <v>98382086</v>
          </cell>
          <cell r="E933" t="str">
            <v>javo@unicauca.edu.co</v>
          </cell>
          <cell r="F933" t="str">
            <v>En Ejecución</v>
          </cell>
          <cell r="G933">
            <v>43297</v>
          </cell>
          <cell r="H933">
            <v>43661</v>
          </cell>
          <cell r="I933" t="str">
            <v>Investigaciones Contables, Económicas Y Administrativas - GICEA</v>
          </cell>
          <cell r="J933" t="str">
            <v>Facultad de Ciencias Contables Económicas y Administrativas</v>
          </cell>
        </row>
        <row r="934">
          <cell r="A934">
            <v>4754</v>
          </cell>
          <cell r="B934" t="str">
            <v>Pedagogías artísticas en los saberes/haceres musicales en el Valle del Patía</v>
          </cell>
          <cell r="C934" t="str">
            <v>Teresa Elizabeth Muñoz Ñañez</v>
          </cell>
          <cell r="D934">
            <v>34534894</v>
          </cell>
          <cell r="E934" t="str">
            <v>palomamunoz@unicauca.edu.co</v>
          </cell>
          <cell r="F934" t="str">
            <v>Suspendido</v>
          </cell>
          <cell r="G934">
            <v>43346</v>
          </cell>
          <cell r="H934">
            <v>43710</v>
          </cell>
          <cell r="I934" t="str">
            <v>EDUCACION ARTISTICA</v>
          </cell>
          <cell r="J934" t="str">
            <v>Facultad de Ciencias Naturales, Exactas y de la Educación</v>
          </cell>
        </row>
        <row r="935">
          <cell r="A935">
            <v>4755</v>
          </cell>
          <cell r="B935" t="str">
            <v>Conocimiento profesional de los formadores de profesores en las didácticas específicas</v>
          </cell>
          <cell r="C935" t="str">
            <v>Luz Adriana Rengifo Gallego</v>
          </cell>
          <cell r="D935">
            <v>31710104</v>
          </cell>
          <cell r="E935" t="str">
            <v>luzrengifo@unicauca.edu.co</v>
          </cell>
          <cell r="F935" t="str">
            <v>En Ejecución</v>
          </cell>
          <cell r="G935">
            <v>43346</v>
          </cell>
          <cell r="H935">
            <v>43710</v>
          </cell>
          <cell r="I935" t="str">
            <v>GRUPO INTERINSTITUCIONAL CIENCIA, ACCIONES Y CREENCIAS UPN-UV</v>
          </cell>
          <cell r="J935" t="str">
            <v>Facultad de Ciencias Naturales, Exactas y de la Educación</v>
          </cell>
        </row>
        <row r="936">
          <cell r="A936">
            <v>4756</v>
          </cell>
          <cell r="B936" t="str">
            <v xml:space="preserve">Impacto profesional-laboral de los egresados graduados del programa de Licenciatura en Educación Básica, con énfasis en Educación Física, Recreación y Deportes de la Universidad del Cauca. </v>
          </cell>
          <cell r="C936" t="str">
            <v>Gerardo Hernan Jimenez Lopez</v>
          </cell>
          <cell r="D936">
            <v>10292587</v>
          </cell>
          <cell r="E936" t="str">
            <v>gjimenez@unicauca.edu.co</v>
          </cell>
          <cell r="F936" t="str">
            <v>En Ejecución</v>
          </cell>
          <cell r="G936">
            <v>43346</v>
          </cell>
          <cell r="H936">
            <v>43710</v>
          </cell>
          <cell r="I936" t="str">
            <v>Urdimbre</v>
          </cell>
          <cell r="J936" t="str">
            <v>Facultad de Ciencias Naturales, Exactas y de la Educación</v>
          </cell>
        </row>
        <row r="937">
          <cell r="A937">
            <v>4757</v>
          </cell>
          <cell r="B937" t="str">
            <v>La gestión del conocimiento para la apropiación social: una apuesta para la educación en salud desde la Secretaría Departamental de Salud del Cauca</v>
          </cell>
          <cell r="C937" t="str">
            <v>LUZ STELLA PEMBERTHY GALLO</v>
          </cell>
          <cell r="D937">
            <v>31157675</v>
          </cell>
          <cell r="E937" t="str">
            <v>PEMBERTHYLS@UNICAUCA.EDU.CO</v>
          </cell>
          <cell r="F937" t="str">
            <v>En Ejecución</v>
          </cell>
          <cell r="G937">
            <v>43272</v>
          </cell>
          <cell r="H937">
            <v>43636</v>
          </cell>
          <cell r="I937" t="str">
            <v>Modelos Regionales De Competitividad</v>
          </cell>
          <cell r="J937" t="str">
            <v>Interinstitucional</v>
          </cell>
        </row>
        <row r="938">
          <cell r="A938">
            <v>4760</v>
          </cell>
          <cell r="B938" t="str">
            <v>Estructuración de una metodología participativa para la formulación de la estrategia de comunicaciones para el “Parque Tecnológico del Café - TECNICAFE</v>
          </cell>
          <cell r="C938" t="str">
            <v>LUZ STELLA PEMBERTHY GALLO</v>
          </cell>
          <cell r="D938">
            <v>31157675</v>
          </cell>
          <cell r="E938" t="str">
            <v>PEMBERTHYLS@UNICAUCA.EDU.CO</v>
          </cell>
          <cell r="F938" t="str">
            <v>En Ejecución</v>
          </cell>
          <cell r="G938">
            <v>43272</v>
          </cell>
          <cell r="H938">
            <v>43636</v>
          </cell>
          <cell r="I938" t="str">
            <v>Modelos Regionales De Competitividad</v>
          </cell>
          <cell r="J938" t="str">
            <v>Interinstitucional</v>
          </cell>
        </row>
        <row r="939">
          <cell r="A939">
            <v>4761</v>
          </cell>
          <cell r="B939" t="str">
            <v>Calidad de vida en mujeres con cáncer de mama que asisten al tratamiento de quimioterapia en el hospital universitario San Jose (HUSJ) de Popayán- Cauca en segundo semestre de 2018</v>
          </cell>
          <cell r="C939" t="str">
            <v>Yusley Katerine Pabon Salazar</v>
          </cell>
          <cell r="D939">
            <v>1061693919</v>
          </cell>
          <cell r="E939" t="str">
            <v>yusley@unicauca.edu.co</v>
          </cell>
          <cell r="F939" t="str">
            <v>Formulado</v>
          </cell>
          <cell r="G939">
            <v>43480</v>
          </cell>
          <cell r="H939">
            <v>43845</v>
          </cell>
          <cell r="I939" t="str">
            <v>Grupo de Investigación en Salud -GIS</v>
          </cell>
          <cell r="J939" t="str">
            <v>Facultad de Ciencias de la Salud</v>
          </cell>
        </row>
        <row r="940">
          <cell r="A940">
            <v>4763</v>
          </cell>
          <cell r="B940" t="str">
            <v>Estudio de la consanguinidad como factor de riesgo en el desarrollo de anomalías congénitas en neonatos de la ciudad de Popayán registrados en el ECLAMC</v>
          </cell>
          <cell r="C940" t="str">
            <v>Maria Amparo Acosta Aragon</v>
          </cell>
          <cell r="D940">
            <v>34532270</v>
          </cell>
          <cell r="E940" t="str">
            <v>macosta@unicauca.edu.co</v>
          </cell>
          <cell r="F940" t="str">
            <v>En Ejecución</v>
          </cell>
          <cell r="G940">
            <v>43238</v>
          </cell>
          <cell r="H940">
            <v>43968</v>
          </cell>
          <cell r="I940" t="str">
            <v>Lactancia materna y alimentación complementaria</v>
          </cell>
          <cell r="J940" t="str">
            <v>Facultad de Ciencias de la Salud</v>
          </cell>
        </row>
        <row r="941">
          <cell r="A941">
            <v>4764</v>
          </cell>
          <cell r="B941" t="str">
            <v>Evaluación fitosanitaria y potencial agroindustrial en dos especies del arbolado urbano de la Universidad del Cauca</v>
          </cell>
          <cell r="C941" t="str">
            <v>Juan Carlos  Villalba Malaver</v>
          </cell>
          <cell r="D941">
            <v>79963460</v>
          </cell>
          <cell r="E941" t="str">
            <v>jcvillalba@unicauca.edu.co</v>
          </cell>
          <cell r="F941" t="str">
            <v>Aprobado</v>
          </cell>
          <cell r="G941">
            <v>43325</v>
          </cell>
          <cell r="H941">
            <v>43690</v>
          </cell>
          <cell r="I941" t="str">
            <v>BOSQUES Y COMUNIDAD</v>
          </cell>
          <cell r="J941" t="str">
            <v>Facultad de Ciencias Agrarias</v>
          </cell>
        </row>
        <row r="942">
          <cell r="A942">
            <v>4766</v>
          </cell>
          <cell r="B942" t="str">
            <v xml:space="preserve">Retornar la mirada hacia la escuela: El saber escolar y prácticas pedagógicas de las ciencias sociales en procesos etnoeducativos y de educación propia. </v>
          </cell>
          <cell r="C942" t="str">
            <v>Marcela Piamonte Cruz</v>
          </cell>
          <cell r="D942">
            <v>52258456</v>
          </cell>
          <cell r="E942" t="str">
            <v>mpiamonte@unicauca.edu.co</v>
          </cell>
          <cell r="F942" t="str">
            <v>Formulado</v>
          </cell>
          <cell r="G942">
            <v>43344</v>
          </cell>
          <cell r="H942">
            <v>43830</v>
          </cell>
          <cell r="I942" t="str">
            <v>Estudios Interculturales</v>
          </cell>
          <cell r="J942" t="str">
            <v>Facultad de Ciencias Humanas y Sociales</v>
          </cell>
        </row>
        <row r="943">
          <cell r="A943">
            <v>4769</v>
          </cell>
          <cell r="B943" t="str">
            <v>Desarrollo de un nuevo producto en la empresa SUNLIFE, a partir de yuca y quinua de productores Caucanos</v>
          </cell>
          <cell r="C943" t="str">
            <v>Carlos Alberto Gonzalez Callejas</v>
          </cell>
          <cell r="D943">
            <v>16627531</v>
          </cell>
          <cell r="E943" t="str">
            <v xml:space="preserve"> cgonzalezcallejas@unicauca.edu.co</v>
          </cell>
          <cell r="F943" t="str">
            <v>Aprobado</v>
          </cell>
          <cell r="G943">
            <v>43314</v>
          </cell>
          <cell r="H943">
            <v>43863</v>
          </cell>
          <cell r="I943" t="str">
            <v>Ciencia y Tecnología de Biomoléculas de Interes Agroindustrial -CYTBIA</v>
          </cell>
          <cell r="J943" t="str">
            <v>Facultad de Ciencias Agrarias</v>
          </cell>
        </row>
        <row r="944">
          <cell r="A944">
            <v>4770</v>
          </cell>
          <cell r="B944" t="str">
            <v>Impacto sociocultural del programa de la Licenciatura en Literatura y Lengua Castellana al año 2018, en un estudio de caso</v>
          </cell>
          <cell r="C944" t="str">
            <v>Luis Arleyo Ceron Palacios</v>
          </cell>
          <cell r="D944">
            <v>87245421</v>
          </cell>
          <cell r="E944" t="str">
            <v>nnotiene@hotmail.com</v>
          </cell>
          <cell r="F944" t="str">
            <v>En Ejecución</v>
          </cell>
          <cell r="G944">
            <v>43346</v>
          </cell>
          <cell r="H944">
            <v>43710</v>
          </cell>
          <cell r="I944" t="str">
            <v>Literatura, Cultura y Educación</v>
          </cell>
          <cell r="J944" t="str">
            <v>Casa Museo Mosquera</v>
          </cell>
        </row>
        <row r="945">
          <cell r="A945">
            <v>4771</v>
          </cell>
          <cell r="B945" t="str">
            <v>Determinación de las mutaciones en el gen pbp1A que potencian la resistencia a Amoxicilina en Helicobacter pylori en pacientes con lesiones gástricas</v>
          </cell>
          <cell r="C945" t="str">
            <v>Claudia Patricia Acosta Astaiza</v>
          </cell>
          <cell r="D945">
            <v>34561797</v>
          </cell>
          <cell r="E945" t="str">
            <v>c_acosta_astaiza@hotmail.com</v>
          </cell>
          <cell r="F945" t="str">
            <v>No aprobado</v>
          </cell>
          <cell r="G945">
            <v>43325</v>
          </cell>
          <cell r="H945">
            <v>43690</v>
          </cell>
          <cell r="I945" t="str">
            <v>Genética Humana Aplicada - GIGHA</v>
          </cell>
          <cell r="J945" t="str">
            <v>Facultad de Ciencias de la Salud</v>
          </cell>
        </row>
        <row r="946">
          <cell r="A946">
            <v>4774</v>
          </cell>
          <cell r="B946" t="str">
            <v xml:space="preserve">VALIDACIÓN DE UN PROTOCOLO DE EVALUACIÓN DEL LENGUAJE ORAL, LECTURA Y ESCRITURA DESDE LA PERSPECTIVA NEUROPSICOLINGUISTICA EN NIÑOS DE 6 A 10 AÑOS EN  POPAYÁN     </v>
          </cell>
          <cell r="C946" t="str">
            <v>Andrea GUEVARA AGREDO</v>
          </cell>
          <cell r="D946">
            <v>34557684</v>
          </cell>
          <cell r="E946" t="str">
            <v>anguevara@unicauca.edu.co</v>
          </cell>
          <cell r="F946" t="str">
            <v>No aprobado</v>
          </cell>
          <cell r="G946">
            <v>43332</v>
          </cell>
          <cell r="H946">
            <v>43697</v>
          </cell>
          <cell r="I946" t="str">
            <v>Comunicación Humana y sus Desórdenes</v>
          </cell>
          <cell r="J946" t="str">
            <v>Facultad de Ciencias de la Salud</v>
          </cell>
        </row>
        <row r="947">
          <cell r="A947">
            <v>4776</v>
          </cell>
          <cell r="B947" t="str">
            <v>Artrópodos de follaje y hojarasca en sistemas cafeteros de la meseta de Popayán</v>
          </cell>
          <cell r="C947" t="str">
            <v>Maria Cristina Gallego Ropero</v>
          </cell>
          <cell r="D947">
            <v>31986406</v>
          </cell>
          <cell r="E947" t="str">
            <v>mgallego@unicauca.edu.co</v>
          </cell>
          <cell r="F947" t="str">
            <v>No aprobado</v>
          </cell>
          <cell r="G947">
            <v>43313</v>
          </cell>
          <cell r="H947">
            <v>43677</v>
          </cell>
          <cell r="I947" t="str">
            <v>Estudios Ambientales</v>
          </cell>
          <cell r="J947" t="str">
            <v>Facultad de Ciencias Naturales, Exactas y de la Educación</v>
          </cell>
        </row>
        <row r="948">
          <cell r="A948">
            <v>4779</v>
          </cell>
          <cell r="B948" t="str">
            <v>Centro de didáctica en enseñanza del inglés y francés como lenguas extranjeras.</v>
          </cell>
          <cell r="C948" t="str">
            <v>Liliana  Lopez Zambrano</v>
          </cell>
          <cell r="D948">
            <v>25289539</v>
          </cell>
          <cell r="E948" t="str">
            <v>lililopez@unicauca.edu.co</v>
          </cell>
          <cell r="F948" t="str">
            <v>En Ejecución</v>
          </cell>
          <cell r="G948">
            <v>43346</v>
          </cell>
          <cell r="H948">
            <v>43710</v>
          </cell>
          <cell r="I948" t="str">
            <v>Alteridades, Lenguas y Escrituras Creativas (GALEC)</v>
          </cell>
          <cell r="J948" t="str">
            <v>Facultad de Ciencias Humanas y Sociales</v>
          </cell>
        </row>
        <row r="949">
          <cell r="A949">
            <v>4781</v>
          </cell>
          <cell r="B949" t="str">
            <v xml:space="preserve">Tinta Fresca : Herramientas Comunicativas para la interacción en el laboratorio de practicas y documentación en impresión tipográfica.    </v>
          </cell>
          <cell r="C949" t="str">
            <v>Laura Sandoval</v>
          </cell>
          <cell r="D949">
            <v>52213666</v>
          </cell>
          <cell r="E949" t="str">
            <v>ljsandoval@unicauca.edu.co</v>
          </cell>
          <cell r="F949" t="str">
            <v>Aprobado</v>
          </cell>
          <cell r="G949">
            <v>43325</v>
          </cell>
          <cell r="H949">
            <v>43537</v>
          </cell>
          <cell r="I949" t="str">
            <v>Estudios tipográficos</v>
          </cell>
          <cell r="J949" t="str">
            <v>Facultad de Artes</v>
          </cell>
        </row>
        <row r="950">
          <cell r="A950">
            <v>4782</v>
          </cell>
          <cell r="B950" t="str">
            <v xml:space="preserve">Evaluación de las condiciones técnicas y de manejo de las unidades de almacenamiento de los residuos sólidos en edificios y conjuntos residenciales de Popayán.     </v>
          </cell>
          <cell r="C950" t="str">
            <v>maria elena castro caicedo</v>
          </cell>
          <cell r="D950">
            <v>30719493</v>
          </cell>
          <cell r="E950" t="str">
            <v>maelis@unicauca.edu.co</v>
          </cell>
          <cell r="F950" t="str">
            <v>No aprobado</v>
          </cell>
          <cell r="G950">
            <v>43325</v>
          </cell>
          <cell r="H950">
            <v>43689</v>
          </cell>
          <cell r="I950" t="str">
            <v>Investigacion en Ingeniería Ambiental</v>
          </cell>
          <cell r="J950" t="str">
            <v>Facultad de Ingeniería Civil</v>
          </cell>
        </row>
        <row r="951">
          <cell r="A951">
            <v>4783</v>
          </cell>
          <cell r="B951" t="str">
            <v>Evaluación del efecto inmunomodulador del veneno de Tityus popayanensis sobre células mononucleares de sangre periférica de pacientes con diagnóstico de artritis reumatoide. Estudio piloto.</v>
          </cell>
          <cell r="C951" t="str">
            <v>Rosa Amalia Dueñas Cuellar</v>
          </cell>
          <cell r="D951">
            <v>34332079</v>
          </cell>
          <cell r="E951" t="str">
            <v>raduenasc@unicauca.edu.co</v>
          </cell>
          <cell r="F951" t="str">
            <v>Aprobado</v>
          </cell>
          <cell r="G951">
            <v>43480</v>
          </cell>
          <cell r="H951">
            <v>43845</v>
          </cell>
          <cell r="I951" t="str">
            <v>Inmunología y Enfermedades infecciosas</v>
          </cell>
          <cell r="J951" t="str">
            <v>Facultad de Ciencias de la Salud</v>
          </cell>
        </row>
        <row r="952">
          <cell r="A952">
            <v>4785</v>
          </cell>
          <cell r="B952" t="str">
            <v>CARACTERIZACIÓN ANATÓMICA DE 20 ESPECIES MADERABLES DEL DEPARTAMENTO DEL CAUCA EXISTENTES EN LA COLECCIÓN DEL LABORATORIO DE MADERAS DE LA UNIVERSIDAD DEL CAUCA.</v>
          </cell>
          <cell r="C952" t="str">
            <v>Diana Carolina Vasquez Castro</v>
          </cell>
          <cell r="D952">
            <v>1110452139</v>
          </cell>
          <cell r="E952" t="str">
            <v>dianacvasquez@unicauca.edu.co</v>
          </cell>
          <cell r="F952" t="str">
            <v>Aprobado</v>
          </cell>
          <cell r="G952">
            <v>43326</v>
          </cell>
          <cell r="H952">
            <v>43691</v>
          </cell>
          <cell r="I952" t="str">
            <v>BOSQUES Y COMUNIDAD</v>
          </cell>
          <cell r="J952" t="str">
            <v>Facultad de Ciencias Agrarias</v>
          </cell>
        </row>
        <row r="953">
          <cell r="A953">
            <v>4786</v>
          </cell>
          <cell r="B953" t="str">
            <v>LabArch 1.0 – Laboratorio para la prestación de Servicios relacionados con las Arquitecturas de Software</v>
          </cell>
          <cell r="C953" t="str">
            <v>Julio Ariel Hurtado Alegria</v>
          </cell>
          <cell r="D953">
            <v>76317623</v>
          </cell>
          <cell r="E953" t="str">
            <v>ahurtado@unicauca.edu.co</v>
          </cell>
          <cell r="F953" t="str">
            <v>No aprobado</v>
          </cell>
          <cell r="G953">
            <v>43345</v>
          </cell>
          <cell r="H953">
            <v>43710</v>
          </cell>
          <cell r="I953" t="str">
            <v>Investigación y desarrollo en ingeniería de software - IDIS</v>
          </cell>
          <cell r="J953" t="str">
            <v>Facultad de Ingeniería Electrónica y Telecomunicaciones</v>
          </cell>
        </row>
        <row r="954">
          <cell r="A954">
            <v>4787</v>
          </cell>
          <cell r="B954" t="str">
            <v>Eficacia de la jurisdicción especial indígena en el Norte del Cauca</v>
          </cell>
          <cell r="C954" t="str">
            <v>Jairo Vladimir Llano Franco</v>
          </cell>
          <cell r="D954">
            <v>94378729</v>
          </cell>
          <cell r="E954" t="str">
            <v>jairollano@unicauca.edu.co</v>
          </cell>
          <cell r="F954" t="str">
            <v>Revisión VRI</v>
          </cell>
          <cell r="G954">
            <v>43318</v>
          </cell>
          <cell r="H954">
            <v>43644</v>
          </cell>
          <cell r="I954" t="str">
            <v>Grupo de Investigación Actores, procesos e Instituciones Políticas- GIAPRIP</v>
          </cell>
          <cell r="J954" t="str">
            <v>Facultad de Derecho y Ciencias Políticas</v>
          </cell>
        </row>
        <row r="955">
          <cell r="A955">
            <v>4788</v>
          </cell>
          <cell r="B955" t="str">
            <v>Documental Memorias del Conflicto armado: Voces de las víctimas y actores armados en el municipio de El Tambo - Cauca</v>
          </cell>
          <cell r="C955" t="str">
            <v>Rosa Elizabeth Tabares Trujillo</v>
          </cell>
          <cell r="D955">
            <v>29345220</v>
          </cell>
          <cell r="E955" t="str">
            <v>rtabares@unicauca.edu.co</v>
          </cell>
          <cell r="F955" t="str">
            <v>No aprobado</v>
          </cell>
          <cell r="G955">
            <v>43325</v>
          </cell>
          <cell r="H955">
            <v>43690</v>
          </cell>
          <cell r="I955" t="str">
            <v>Antropacifico</v>
          </cell>
          <cell r="J955" t="str">
            <v>Facultad de Ciencias Humanas y Sociales</v>
          </cell>
        </row>
        <row r="956">
          <cell r="A956">
            <v>4789</v>
          </cell>
          <cell r="B956" t="str">
            <v>Avifauna en el Campus de la Universidad del Cauca, Popayán</v>
          </cell>
          <cell r="C956" t="str">
            <v>Maria Cristina Gallego Ropero</v>
          </cell>
          <cell r="D956">
            <v>31986406</v>
          </cell>
          <cell r="E956" t="str">
            <v>mgallego@unicauca.edu.co</v>
          </cell>
          <cell r="F956" t="str">
            <v>No aprobado</v>
          </cell>
          <cell r="G956">
            <v>43313</v>
          </cell>
          <cell r="H956">
            <v>43677</v>
          </cell>
          <cell r="I956" t="str">
            <v>Estudios Ambientales</v>
          </cell>
          <cell r="J956" t="str">
            <v>Facultad de Ciencias Naturales, Exactas y de la Educación</v>
          </cell>
        </row>
        <row r="957">
          <cell r="A957">
            <v>4790</v>
          </cell>
          <cell r="B957" t="str">
            <v>Producción agroecológica en Popayán: Lecciones para una política pública de soberanía alimentaria</v>
          </cell>
          <cell r="C957" t="str">
            <v>Olga Lucía Cadena Durán</v>
          </cell>
          <cell r="D957">
            <v>52021928</v>
          </cell>
          <cell r="E957" t="str">
            <v>olgacadena@unicauca.edu.co</v>
          </cell>
          <cell r="F957" t="str">
            <v>Aprobado</v>
          </cell>
          <cell r="G957">
            <v>43344</v>
          </cell>
          <cell r="H957">
            <v>43708</v>
          </cell>
          <cell r="I957" t="str">
            <v>PENSAMIENTO ECONOMICO SOCIEDAD Y CULTURA</v>
          </cell>
          <cell r="J957" t="str">
            <v>Facultad de Ciencias Contables Económicas y Administrativas</v>
          </cell>
        </row>
        <row r="958">
          <cell r="A958">
            <v>4792</v>
          </cell>
          <cell r="B958" t="str">
            <v>Determinación de parásitos intestinales en frutas y verduras crudas comercializadas en Popayán</v>
          </cell>
          <cell r="C958" t="str">
            <v>Luis Reinel  Vasquez Arteaga</v>
          </cell>
          <cell r="D958">
            <v>93366281</v>
          </cell>
          <cell r="E958" t="str">
            <v>lreinel@unicauca.edu.co</v>
          </cell>
          <cell r="F958" t="str">
            <v>No aprobado</v>
          </cell>
          <cell r="G958">
            <v>43325</v>
          </cell>
          <cell r="H958">
            <v>43689</v>
          </cell>
          <cell r="I958" t="str">
            <v xml:space="preserve">Centro de Estudios en Microbiología y Parasitología - CEMPA </v>
          </cell>
          <cell r="J958" t="str">
            <v>Facultad de Ciencias de la Salud</v>
          </cell>
        </row>
        <row r="959">
          <cell r="A959">
            <v>4793</v>
          </cell>
          <cell r="B959" t="str">
            <v>Modelos alternativos al desarrollo para transformar las ruralidades en el valle del Patía y el macizo colombiano</v>
          </cell>
          <cell r="C959" t="str">
            <v>Olga Lucía Cadena Durán</v>
          </cell>
          <cell r="D959">
            <v>52021928</v>
          </cell>
          <cell r="E959" t="str">
            <v>olgacadena@unicauca.edu.co</v>
          </cell>
          <cell r="F959" t="str">
            <v>Aprobado</v>
          </cell>
          <cell r="G959">
            <v>43344</v>
          </cell>
          <cell r="H959">
            <v>43708</v>
          </cell>
          <cell r="I959" t="str">
            <v>Investigaciones Contables, Económicas Y Administrativas - GICEA</v>
          </cell>
          <cell r="J959" t="str">
            <v>Facultad de Ciencias Contables Económicas y Administrativas</v>
          </cell>
        </row>
        <row r="960">
          <cell r="A960">
            <v>4794</v>
          </cell>
          <cell r="B960" t="str">
            <v>CINÉTICA ENZIMÁTICA DE Pleurotus ostreatus Y Ganoderma lucidum SOBRE FIBRA DE COCO Y FIQUE</v>
          </cell>
          <cell r="C960" t="str">
            <v>José Fernando Solanilla Duque</v>
          </cell>
          <cell r="D960">
            <v>7552689</v>
          </cell>
          <cell r="E960" t="str">
            <v>jsolanilla@unicauca.edu.co</v>
          </cell>
          <cell r="F960" t="str">
            <v>Aprobado</v>
          </cell>
          <cell r="G960">
            <v>43325</v>
          </cell>
          <cell r="H960">
            <v>43690</v>
          </cell>
          <cell r="I960" t="str">
            <v>Ciencia y Tecnología de Biomoléculas de Interes Agroindustrial -CYTBIA</v>
          </cell>
          <cell r="J960" t="str">
            <v>Facultad de Ciencias Agrarias</v>
          </cell>
        </row>
        <row r="961">
          <cell r="A961">
            <v>4797</v>
          </cell>
          <cell r="B961" t="str">
            <v xml:space="preserve">Posconflicto en Santander de Quilichao y Popayán_x000D_
_x000D_
</v>
          </cell>
          <cell r="C961" t="str">
            <v xml:space="preserve">ARISTIDES OBANDO CABEZAS </v>
          </cell>
          <cell r="D961">
            <v>12918256</v>
          </cell>
          <cell r="E961" t="str">
            <v>notiene@gmail.com</v>
          </cell>
          <cell r="F961" t="str">
            <v>No aprobado</v>
          </cell>
          <cell r="G961">
            <v>43252</v>
          </cell>
          <cell r="H961">
            <v>43554</v>
          </cell>
          <cell r="I961" t="str">
            <v>Grupo de Investigacion en Ética, Filosofia Política y Jurídica</v>
          </cell>
          <cell r="J961" t="str">
            <v>Facultad de Derecho y Ciencias Políticas</v>
          </cell>
        </row>
        <row r="962">
          <cell r="A962">
            <v>4798</v>
          </cell>
          <cell r="B962" t="str">
            <v>Filosofía del Derecho y Cultura Jurídica: Emergencia y praxis de los derechos diferenciados</v>
          </cell>
          <cell r="C962" t="str">
            <v xml:space="preserve">ARISTIDES OBANDO CABEZAS </v>
          </cell>
          <cell r="D962">
            <v>12918256</v>
          </cell>
          <cell r="E962" t="str">
            <v>notiene@gmail.com</v>
          </cell>
          <cell r="F962" t="str">
            <v>No aprobado</v>
          </cell>
          <cell r="G962">
            <v>43313</v>
          </cell>
          <cell r="H962">
            <v>43678</v>
          </cell>
          <cell r="I962" t="str">
            <v>Grupo de Investigacion en Ética, Filosofia Política y Jurídica</v>
          </cell>
          <cell r="J962" t="str">
            <v>Facultad de Derecho y Ciencias Políticas</v>
          </cell>
        </row>
        <row r="963">
          <cell r="A963">
            <v>4803</v>
          </cell>
          <cell r="B963" t="str">
            <v>ESTUDIO CONSTITUCIONAL DE LA GUARDIA INDÍGENA COMO DEFENSA Y RESISTENCIA EN EL NORTE DEL CAUCA</v>
          </cell>
          <cell r="C963" t="str">
            <v>Jairo Vladimir Llano Franco</v>
          </cell>
          <cell r="D963">
            <v>94378729</v>
          </cell>
          <cell r="E963" t="str">
            <v>jairollano@unicauca.edu.co</v>
          </cell>
          <cell r="F963" t="str">
            <v>No aprobado</v>
          </cell>
          <cell r="G963">
            <v>43325</v>
          </cell>
          <cell r="H963">
            <v>43689</v>
          </cell>
          <cell r="I963" t="str">
            <v>Grupo de Investigación Actores, procesos e Instituciones Políticas- GIAPRIP</v>
          </cell>
          <cell r="J963" t="str">
            <v>Facultad de Derecho y Ciencias Políticas</v>
          </cell>
        </row>
        <row r="964">
          <cell r="A964">
            <v>4805</v>
          </cell>
          <cell r="B964" t="str">
            <v>ALTERNATIVAS DE APROVECHAMIENTO AGROINDUSTRIAL ALIMENTARIO DEL FRIJOL GUANDUL (Cajanus cajan) CORREGIMEINTO EL ESTRECHO,  MUNICIPIO DE PATIA-CAUCA</v>
          </cell>
          <cell r="C964" t="str">
            <v>Nelson Jose Vivas Quila</v>
          </cell>
          <cell r="D964">
            <v>10545742</v>
          </cell>
          <cell r="E964" t="str">
            <v>nvivas@unicauca.edu.co</v>
          </cell>
          <cell r="F964" t="str">
            <v>Aprobado</v>
          </cell>
          <cell r="G964">
            <v>43325</v>
          </cell>
          <cell r="H964">
            <v>43690</v>
          </cell>
          <cell r="I964" t="str">
            <v>Nutrición Agropecuaria</v>
          </cell>
          <cell r="J964" t="str">
            <v>Facultad de Ciencias Agrarias</v>
          </cell>
        </row>
        <row r="965">
          <cell r="A965">
            <v>4806</v>
          </cell>
          <cell r="B965" t="str">
            <v>DESARROLLO DE UN MÉTODO ANALÍTICO PARA LA DETECCIÓN DE ADULTERACIONES EN COMPLEMENTOS ALIMENTICIOS EMPLEADOS PARA El CONTROL DE SOBREPESO BASADOS EN TAMARINDO MALABAR</v>
          </cell>
          <cell r="C965" t="str">
            <v>DIANA MARIA  CHITO TRUJILLO</v>
          </cell>
          <cell r="D965">
            <v>34323183</v>
          </cell>
          <cell r="E965" t="str">
            <v>dchito@unicauca.edu.co</v>
          </cell>
          <cell r="F965" t="str">
            <v>Aprobado</v>
          </cell>
          <cell r="G965">
            <v>43313</v>
          </cell>
          <cell r="H965">
            <v>43677</v>
          </cell>
          <cell r="I965" t="str">
            <v>Biotecnología, Calidad Medioambiental y Seguridad Agroalimentaria - BICAMSA</v>
          </cell>
          <cell r="J965" t="str">
            <v>Facultad de Ciencias Naturales, Exactas y de la Educación</v>
          </cell>
        </row>
        <row r="966">
          <cell r="A966">
            <v>4809</v>
          </cell>
          <cell r="B966" t="str">
            <v>DERECHOS FUNDAMENTALES EN EL FENÓMENO DE LA DESNUTRICIÓN INFANTIL EN COMUNIDADES INDÍGENAS DEL NORTE DEL CAUCA</v>
          </cell>
          <cell r="C966" t="str">
            <v>Jairo Vladimir Llano Franco</v>
          </cell>
          <cell r="D966">
            <v>94378729</v>
          </cell>
          <cell r="E966" t="str">
            <v>jairollano@unicauca.edu.co</v>
          </cell>
          <cell r="F966" t="str">
            <v>No aprobado</v>
          </cell>
          <cell r="G966">
            <v>43325</v>
          </cell>
          <cell r="H966">
            <v>43689</v>
          </cell>
          <cell r="I966" t="str">
            <v>Grupo de Investigación Actores, procesos e Instituciones Políticas- GIAPRIP</v>
          </cell>
          <cell r="J966" t="str">
            <v>Facultad de Derecho y Ciencias Políticas</v>
          </cell>
        </row>
        <row r="967">
          <cell r="A967">
            <v>4811</v>
          </cell>
          <cell r="B967" t="str">
            <v>TRABAJANDO POR EL EMPRENDIMIENTO Y LA INNOVACIÓN EN LA REGIÓN</v>
          </cell>
          <cell r="C967" t="str">
            <v>Eva Juliana Maya Ortiz</v>
          </cell>
          <cell r="D967">
            <v>34317773</v>
          </cell>
          <cell r="E967" t="str">
            <v>nnotiene@hotmail.com</v>
          </cell>
          <cell r="F967" t="str">
            <v>No aprobado</v>
          </cell>
          <cell r="G967">
            <v>43325</v>
          </cell>
          <cell r="H967">
            <v>43690</v>
          </cell>
          <cell r="I967" t="str">
            <v>Ingeniería Telemática</v>
          </cell>
          <cell r="J967" t="str">
            <v>Facultad de Ingeniería Electrónica y Telecomunicaciones</v>
          </cell>
        </row>
        <row r="968">
          <cell r="A968">
            <v>4812</v>
          </cell>
          <cell r="B968" t="str">
            <v>DECISIONES MÉDICAS AL FINAL DE LA VIDA EN PACIENTES ONCOLÓGICOS EN COLOMBIA</v>
          </cell>
          <cell r="C968" t="str">
            <v>Jose Andres Calvache España</v>
          </cell>
          <cell r="D968">
            <v>94064631</v>
          </cell>
          <cell r="E968" t="str">
            <v>jacalvache@gmail.com</v>
          </cell>
          <cell r="F968" t="str">
            <v>Formulado</v>
          </cell>
          <cell r="G968">
            <v>43466</v>
          </cell>
          <cell r="H968" t="str">
            <v>31/06/2022</v>
          </cell>
          <cell r="I968" t="str">
            <v>INVESTIGACIÓN EN ANESTESIOLOGIA GRIAN</v>
          </cell>
          <cell r="J968" t="str">
            <v>Facultad de Ciencias de la Salud</v>
          </cell>
        </row>
        <row r="969">
          <cell r="A969">
            <v>4813</v>
          </cell>
          <cell r="B969" t="str">
            <v xml:space="preserve">Plan de Trabajo de Escritura Creativa, titulado: “Fisiorelatos: vivencias que acontecen en la “u” durante el proceso formativo del estudiante de ciencias de la salud”. </v>
          </cell>
          <cell r="C969" t="str">
            <v>Maria Verónica Torres Andrade</v>
          </cell>
          <cell r="D969">
            <v>25280252</v>
          </cell>
          <cell r="E969" t="str">
            <v>mvtorres@unicauca.edu.co</v>
          </cell>
          <cell r="F969" t="str">
            <v>Formulado</v>
          </cell>
          <cell r="G969">
            <v>43325</v>
          </cell>
          <cell r="H969">
            <v>43690</v>
          </cell>
          <cell r="I969" t="str">
            <v>Movimiento Corporal Humano y Calidad de Vida</v>
          </cell>
          <cell r="J969" t="str">
            <v>Facultad de Ciencias de la Salud</v>
          </cell>
        </row>
        <row r="970">
          <cell r="A970">
            <v>4814</v>
          </cell>
          <cell r="B970" t="str">
            <v>¿Omite la justicia especial para la paz estándares de derecho penal internacional y con ello genera impunidad?</v>
          </cell>
          <cell r="C970" t="str">
            <v>RAMIRO LOPEZ CABRERA</v>
          </cell>
          <cell r="D970">
            <v>76313425</v>
          </cell>
          <cell r="E970" t="str">
            <v>ramirolopez@unicauca.edu.co</v>
          </cell>
          <cell r="F970" t="str">
            <v>No aprobado</v>
          </cell>
          <cell r="G970">
            <v>43228</v>
          </cell>
          <cell r="H970">
            <v>43593</v>
          </cell>
          <cell r="I970" t="str">
            <v>Derecho Médico, Derechos Humanos y Bioética</v>
          </cell>
          <cell r="J970" t="str">
            <v>Facultad de Derecho y Ciencias Políticas</v>
          </cell>
        </row>
        <row r="971">
          <cell r="A971">
            <v>4815</v>
          </cell>
          <cell r="B971" t="str">
            <v>Análisis de la estructura curricular y procesos pedagógicos en los planes de estudio desde el origen del programa de Licenciatura en Música de la Facultad de Artes de la Universidad del Cauca</v>
          </cell>
          <cell r="C971" t="str">
            <v>Jesus Edgardo Martinez</v>
          </cell>
          <cell r="D971">
            <v>13009048</v>
          </cell>
          <cell r="E971" t="str">
            <v>jemartinez@unicauca.edu.co</v>
          </cell>
          <cell r="F971" t="str">
            <v>No aprobado</v>
          </cell>
          <cell r="G971">
            <v>43325</v>
          </cell>
          <cell r="H971">
            <v>43691</v>
          </cell>
          <cell r="I971" t="str">
            <v>SONCOLOMBIA</v>
          </cell>
          <cell r="J971" t="str">
            <v>Facultad de Artes</v>
          </cell>
        </row>
        <row r="972">
          <cell r="A972">
            <v>4817</v>
          </cell>
          <cell r="B972" t="str">
            <v>Propuesta pedagógica de educación para la construcción de paz desde la educación física y el deporte escolar, con niños de 4to y 5to de la Institución Educativa Julumito</v>
          </cell>
          <cell r="C972" t="str">
            <v>John Jamer  Quintero Tapia</v>
          </cell>
          <cell r="D972">
            <v>10302814</v>
          </cell>
          <cell r="E972" t="str">
            <v>jjquintero@unicauca.edu.co</v>
          </cell>
          <cell r="F972" t="str">
            <v>No aprobado</v>
          </cell>
          <cell r="G972">
            <v>43313</v>
          </cell>
          <cell r="H972">
            <v>43678</v>
          </cell>
          <cell r="I972" t="str">
            <v>Urdimbre</v>
          </cell>
          <cell r="J972" t="str">
            <v>Facultad de Ciencias Naturales, Exactas y de la Educación</v>
          </cell>
        </row>
        <row r="973">
          <cell r="A973">
            <v>4818</v>
          </cell>
          <cell r="B973" t="str">
            <v>La Lectura y la Escritura en Estudiantes de primer semestre de la Universidad del Cauca</v>
          </cell>
          <cell r="C973" t="str">
            <v>Adriana Carolina Casas Bustillo</v>
          </cell>
          <cell r="D973">
            <v>34320833</v>
          </cell>
          <cell r="E973" t="str">
            <v>acasas@unicauca.edu.co</v>
          </cell>
          <cell r="F973" t="str">
            <v>Aprobado</v>
          </cell>
          <cell r="G973">
            <v>43325</v>
          </cell>
          <cell r="H973">
            <v>43690</v>
          </cell>
          <cell r="I973" t="str">
            <v>Comunicación Humana y sus Desórdenes</v>
          </cell>
          <cell r="J973" t="str">
            <v>Facultad de Ciencias de la Salud</v>
          </cell>
        </row>
        <row r="974">
          <cell r="A974">
            <v>4819</v>
          </cell>
          <cell r="B974" t="str">
            <v>Ecosistema Social De Objetos Inteligentes Del Internet De Las Cosas, Para Monitorear La Calidad Del Aire En Popayán, Orientado a La Prevención Mediante Alertas Tempranas.</v>
          </cell>
          <cell r="C974" t="str">
            <v>Miguel Angel Niño Zambrano</v>
          </cell>
          <cell r="D974">
            <v>91288035</v>
          </cell>
          <cell r="E974" t="str">
            <v>manzamb@unicauca.edu.co</v>
          </cell>
          <cell r="F974" t="str">
            <v>No aprobado</v>
          </cell>
          <cell r="G974">
            <v>43313</v>
          </cell>
          <cell r="H974">
            <v>43313</v>
          </cell>
          <cell r="I974" t="str">
            <v>Grupo I+D en Tecnologías de la Información - GTI</v>
          </cell>
          <cell r="J974" t="str">
            <v>Facultad de Ingeniería Electrónica y Telecomunicaciones</v>
          </cell>
        </row>
        <row r="975">
          <cell r="A975">
            <v>4820</v>
          </cell>
          <cell r="B975" t="str">
            <v>Evaluación de los efectos protectores de compuestos naturales en la actividad funcional de los venenos de Bothrops ayerbei Y Bothrops rhombeatus con distribución en el Departamento del Cauca.   .</v>
          </cell>
          <cell r="C975" t="str">
            <v>mayra velasco</v>
          </cell>
          <cell r="D975">
            <v>1061727788</v>
          </cell>
          <cell r="E975" t="str">
            <v>alejavelasco@unicauca.edu.co</v>
          </cell>
          <cell r="F975" t="str">
            <v>Aprobado</v>
          </cell>
          <cell r="G975">
            <v>43313</v>
          </cell>
          <cell r="H975">
            <v>43313</v>
          </cell>
          <cell r="I975" t="str">
            <v>INVESTIGACIONES HERPETOLOGICAS Y TOXINOLOGICAS</v>
          </cell>
          <cell r="J975" t="str">
            <v>Facultad de Ciencias Naturales, Exactas y de la Educación</v>
          </cell>
        </row>
        <row r="976">
          <cell r="A976">
            <v>4821</v>
          </cell>
          <cell r="B976" t="str">
            <v>Tramas gráficas. Itinerario conceptual del componente proyectual: Programa de Diseño Gráfico, Universidad del Cauca (2013-2018).</v>
          </cell>
          <cell r="C976" t="str">
            <v>Marisol Orozco-Álvarez</v>
          </cell>
          <cell r="D976">
            <v>34549438</v>
          </cell>
          <cell r="E976" t="str">
            <v>maorozco@unicauca.edu.co</v>
          </cell>
          <cell r="F976" t="str">
            <v>Aprobado</v>
          </cell>
          <cell r="G976">
            <v>43313</v>
          </cell>
          <cell r="H976">
            <v>43617</v>
          </cell>
          <cell r="I976" t="str">
            <v>Diseño y Sociedad</v>
          </cell>
          <cell r="J976" t="str">
            <v>Facultad de Artes</v>
          </cell>
        </row>
        <row r="977">
          <cell r="A977">
            <v>4822</v>
          </cell>
          <cell r="B977" t="str">
            <v>Diseño de ruta metodológica para la formulación de indicadores sociales locales complementarios de pobreza y desigualdad para el diseño y evaluación de políticas públicas territoriales basados en estrategias Open Data para la ciudad de Popayán</v>
          </cell>
          <cell r="C977" t="str">
            <v>Augusto Velasquez Forero</v>
          </cell>
          <cell r="D977">
            <v>13643183</v>
          </cell>
          <cell r="E977" t="str">
            <v>avelasquez@unicauca.edu.co</v>
          </cell>
          <cell r="F977" t="str">
            <v>Aprobado</v>
          </cell>
          <cell r="G977">
            <v>43325</v>
          </cell>
          <cell r="H977">
            <v>43690</v>
          </cell>
          <cell r="I977" t="str">
            <v>PENSAMIENTO ECONOMICO SOCIEDAD Y CULTURA</v>
          </cell>
          <cell r="J977" t="str">
            <v>Facultad de Ciencias Contables Económicas y Administrativas</v>
          </cell>
        </row>
        <row r="978">
          <cell r="A978">
            <v>4824</v>
          </cell>
          <cell r="B978" t="str">
            <v>EVALUACIÓN DE TECNOLOGÍAS FORRAJERAS COMO ALTERNATIVAS EN LA MITIGACIÓN DE EROSIÓN HÍDRICA EN EL MUNICIPIO DE POPAYÁN.</v>
          </cell>
          <cell r="C978" t="str">
            <v>Sandra Morales Velasco</v>
          </cell>
          <cell r="D978">
            <v>34557784</v>
          </cell>
          <cell r="E978" t="str">
            <v>samorales@unicauca.edu.co</v>
          </cell>
          <cell r="F978" t="str">
            <v>Aprobado</v>
          </cell>
          <cell r="G978">
            <v>43325</v>
          </cell>
          <cell r="H978">
            <v>43690</v>
          </cell>
          <cell r="I978" t="str">
            <v>Nutrición Agropecuaria</v>
          </cell>
          <cell r="J978" t="str">
            <v>Facultad de Ciencias Agrarias</v>
          </cell>
        </row>
        <row r="979">
          <cell r="A979">
            <v>4825</v>
          </cell>
          <cell r="B979" t="str">
            <v xml:space="preserve">Comportamiento agronómico de 21 accesiones de Brachiaria brizantha en el Peniplano de Popayán </v>
          </cell>
          <cell r="C979" t="str">
            <v>MIKE HOLMES BATIDAS CHITAN</v>
          </cell>
          <cell r="D979">
            <v>1085930010</v>
          </cell>
          <cell r="E979" t="str">
            <v>bchitan@unicauca.edu.co</v>
          </cell>
          <cell r="F979" t="str">
            <v>No aprobado</v>
          </cell>
          <cell r="G979">
            <v>43325</v>
          </cell>
          <cell r="H979">
            <v>43690</v>
          </cell>
          <cell r="I979" t="str">
            <v>Nutrición Agropecuaria</v>
          </cell>
          <cell r="J979" t="str">
            <v>Facultad de Ciencias Agrarias</v>
          </cell>
        </row>
        <row r="980">
          <cell r="A980">
            <v>4828</v>
          </cell>
          <cell r="B980" t="str">
            <v>Estado actual de la Ingeniería de Requisitos de software en el sur occidente colombiano</v>
          </cell>
          <cell r="C980" t="str">
            <v>Cesar Alberto Collazos Ordoñez</v>
          </cell>
          <cell r="D980">
            <v>76309486</v>
          </cell>
          <cell r="E980" t="str">
            <v>ccollazo@unicauca.edu.co</v>
          </cell>
          <cell r="F980" t="str">
            <v>Aprobado</v>
          </cell>
          <cell r="G980">
            <v>43690</v>
          </cell>
          <cell r="H980">
            <v>43691</v>
          </cell>
          <cell r="I980" t="str">
            <v>Investigación y desarrollo en ingeniería de software - IDIS</v>
          </cell>
          <cell r="J980" t="str">
            <v>Facultad de Ingeniería Electrónica y Telecomunicaciones</v>
          </cell>
        </row>
        <row r="981">
          <cell r="A981">
            <v>4829</v>
          </cell>
          <cell r="B981" t="str">
            <v>RESIDUOS ORGÁNICOS GENERADOS Y USOS POTENCIALES EN SISTEMAS PRODUCTIVOS AGROPECUARIOS Y AGROINDUSTRIALES DEL PATÍA.</v>
          </cell>
          <cell r="C981" t="str">
            <v>Victor Andres Burbano Muñoz</v>
          </cell>
          <cell r="D981">
            <v>1061708123</v>
          </cell>
          <cell r="E981" t="str">
            <v>victorburbano@unicauca.edu.co</v>
          </cell>
          <cell r="F981" t="str">
            <v>No aprobado</v>
          </cell>
          <cell r="G981">
            <v>43325</v>
          </cell>
          <cell r="H981">
            <v>43690</v>
          </cell>
          <cell r="I981" t="str">
            <v>Nutrición Agropecuaria</v>
          </cell>
          <cell r="J981" t="str">
            <v>Facultad de Ciencias Agrarias</v>
          </cell>
        </row>
        <row r="982">
          <cell r="A982">
            <v>4830</v>
          </cell>
          <cell r="B982" t="str">
            <v>Fundamentos matemáticos de la seguridad de la información aplicados a la criptografía y seguridad en aplicaciones web</v>
          </cell>
          <cell r="C982" t="str">
            <v>Carlos Alberto Trujillo Solarte</v>
          </cell>
          <cell r="D982">
            <v>10532448</v>
          </cell>
          <cell r="E982" t="str">
            <v>trujillo@unicauca.edu.co</v>
          </cell>
          <cell r="F982" t="str">
            <v>No aprobado</v>
          </cell>
          <cell r="G982">
            <v>43381</v>
          </cell>
          <cell r="H982">
            <v>43746</v>
          </cell>
          <cell r="I982" t="str">
            <v>ALGEBRA, TEORIA DE NUMEROS Y APLICACIONES</v>
          </cell>
          <cell r="J982" t="str">
            <v>Interinstitucional</v>
          </cell>
        </row>
        <row r="983">
          <cell r="A983">
            <v>4832</v>
          </cell>
          <cell r="B983" t="str">
            <v>CARACTERIZACIÓN DE LA FAUNA DE VERTEBRADOS PRESENTE EN CINCO FACULTADES DE LA UNIVERSIDAD DEL CAUCA</v>
          </cell>
          <cell r="C983" t="str">
            <v>MARIA DEL PILAR  RIVAS PAVA</v>
          </cell>
          <cell r="D983">
            <v>51643632</v>
          </cell>
          <cell r="E983" t="str">
            <v>mariaprivas@unicauca.edu.co</v>
          </cell>
          <cell r="F983" t="str">
            <v>No aprobado</v>
          </cell>
          <cell r="G983">
            <v>43325</v>
          </cell>
          <cell r="H983">
            <v>43690</v>
          </cell>
          <cell r="I983" t="str">
            <v>ESTUDIOS EN MANEJO DE VIDA SILVESTRE Y CONSERVACION - GEMAVIC</v>
          </cell>
          <cell r="J983" t="str">
            <v>Facultad de Ciencias Naturales, Exactas y de la Educación</v>
          </cell>
        </row>
        <row r="984">
          <cell r="A984">
            <v>4833</v>
          </cell>
          <cell r="B984" t="str">
            <v>EL DEPORTE SOCIAL COMO ESTRATEGIA PARA FOMENTAR LA CONVIVENCIA EN LOS GRADOS SÉPTIMOS DE LA INSTITUCIÓN EDUCATIVA EL MIRADOR EN LA CIUDAD DE POPAYÁN</v>
          </cell>
          <cell r="C984" t="str">
            <v>Pedro Aníbal Yanza Mera</v>
          </cell>
          <cell r="D984">
            <v>76306948</v>
          </cell>
          <cell r="E984" t="str">
            <v>pyanza@unicauca.edu.co</v>
          </cell>
          <cell r="F984" t="str">
            <v>No aprobado</v>
          </cell>
          <cell r="G984">
            <v>43139</v>
          </cell>
          <cell r="H984">
            <v>43139</v>
          </cell>
          <cell r="I984" t="str">
            <v>KON-MOCIÓN SEMINARIO PERMANENTE DE MOTRICIDAD HUMANA.</v>
          </cell>
          <cell r="J984" t="str">
            <v>Facultad de Ciencias Naturales, Exactas y de la Educación</v>
          </cell>
        </row>
        <row r="985">
          <cell r="A985">
            <v>4834</v>
          </cell>
          <cell r="B985" t="str">
            <v>DESARROLLO DE UN SISTEMA CASERO DE DIGESTIÓN ANAEROBIA PARA EL TRATAMIENTO DE LA FRACCIÓN ORGÁNICA DE RESIDUOS SOLIDOS ORGÁNICOS URBANOS</v>
          </cell>
          <cell r="C985" t="str">
            <v>José Fernando Solanilla Duque</v>
          </cell>
          <cell r="D985">
            <v>7552689</v>
          </cell>
          <cell r="E985" t="str">
            <v>jsolanilla@unicauca.edu.co</v>
          </cell>
          <cell r="F985" t="str">
            <v>No aprobado</v>
          </cell>
          <cell r="G985">
            <v>43325</v>
          </cell>
          <cell r="H985">
            <v>43690</v>
          </cell>
          <cell r="I985" t="str">
            <v>Ciencia y Tecnología de Biomoléculas de Interes Agroindustrial -CYTBIA</v>
          </cell>
          <cell r="J985" t="str">
            <v>Facultad de Ciencias Agrarias</v>
          </cell>
        </row>
        <row r="986">
          <cell r="A986">
            <v>4835</v>
          </cell>
          <cell r="B986" t="str">
            <v xml:space="preserve">EL DEPORTE SOCIAL COMO MEDIO DE INCLUSIÓN PARA  LOS ESTUDIANTES DE EL AULA DE ACELERACIÓN EN LA INSTITUCIÓN EDUCATIVA NORMAL SUPERIOR DE LA CIUDAD DE POPAYÁN     </v>
          </cell>
          <cell r="C986" t="str">
            <v>Pedro Aníbal Yanza Mera</v>
          </cell>
          <cell r="D986">
            <v>76306948</v>
          </cell>
          <cell r="E986" t="str">
            <v>pyanza@unicauca.edu.co</v>
          </cell>
          <cell r="F986" t="str">
            <v>No aprobado</v>
          </cell>
          <cell r="G986">
            <v>43139</v>
          </cell>
          <cell r="H986">
            <v>43504</v>
          </cell>
          <cell r="I986" t="str">
            <v>KON-MOCIÓN SEMINARIO PERMANENTE DE MOTRICIDAD HUMANA.</v>
          </cell>
          <cell r="J986" t="str">
            <v>Facultad de Ciencias Naturales, Exactas y de la Educación</v>
          </cell>
        </row>
        <row r="987">
          <cell r="A987">
            <v>4837</v>
          </cell>
          <cell r="B987" t="str">
            <v xml:space="preserve">GÉNERO Y RURALIDAD. Narrativas raciales, sexuales y corporales en Villa Rica (Cauca) _x000D_
</v>
          </cell>
          <cell r="C987" t="str">
            <v>AXEL ALEJANDRO ROJAS MARTINEZ</v>
          </cell>
          <cell r="D987">
            <v>16782962</v>
          </cell>
          <cell r="E987" t="str">
            <v>axelrojasm@unicauca.edu.co</v>
          </cell>
          <cell r="F987" t="str">
            <v>No aprobado</v>
          </cell>
          <cell r="G987">
            <v>43325</v>
          </cell>
          <cell r="H987">
            <v>43690</v>
          </cell>
          <cell r="I987" t="str">
            <v>Estudios Linguísticos Pedagógicos y Socio Culturales del Suroccidente Colombiano</v>
          </cell>
          <cell r="J987" t="str">
            <v>Facultad de Ciencias Humanas y Sociales</v>
          </cell>
        </row>
        <row r="988">
          <cell r="A988">
            <v>4839</v>
          </cell>
          <cell r="B988" t="str">
            <v>Uso de herramientas bionformáticas para análisis de interacción génica en enfermedades crónicas</v>
          </cell>
          <cell r="C988" t="str">
            <v>Nohelia Cajas Salazar</v>
          </cell>
          <cell r="D988">
            <v>25280730</v>
          </cell>
          <cell r="E988" t="str">
            <v>nsalazar@unicauca.edu.co</v>
          </cell>
          <cell r="F988" t="str">
            <v>No aprobado</v>
          </cell>
          <cell r="G988">
            <v>43343</v>
          </cell>
          <cell r="H988">
            <v>43708</v>
          </cell>
          <cell r="I988" t="str">
            <v>Toxicología Genética y Citogenética</v>
          </cell>
          <cell r="J988" t="str">
            <v>Facultad de Ciencias Naturales, Exactas y de la Educación</v>
          </cell>
        </row>
        <row r="989">
          <cell r="A989">
            <v>4842</v>
          </cell>
          <cell r="B989" t="str">
            <v>Género y ruralidad. Narrativas raciales, sexuales y corporales en Villa Rica (Cauca)</v>
          </cell>
          <cell r="C989" t="str">
            <v>Tulio Enrique Rojas Curieux</v>
          </cell>
          <cell r="D989">
            <v>19250404</v>
          </cell>
          <cell r="E989" t="str">
            <v>trojas@unicauca.edu.co</v>
          </cell>
          <cell r="F989" t="str">
            <v>No aprobado</v>
          </cell>
          <cell r="G989">
            <v>43325</v>
          </cell>
          <cell r="H989">
            <v>43690</v>
          </cell>
          <cell r="I989" t="str">
            <v>Estudios Linguísticos Pedagógicos y Socio Culturales del Suroccidente Colombiano</v>
          </cell>
          <cell r="J989" t="str">
            <v>Facultad de Ciencias Humanas y Sociales</v>
          </cell>
        </row>
        <row r="990">
          <cell r="A990">
            <v>4847</v>
          </cell>
          <cell r="B990" t="str">
            <v>Competencias y formación profesional del educador físico en los campos de la educación física, la recreación y el deporte en las diferentes universidades colombianas</v>
          </cell>
          <cell r="C990" t="str">
            <v>Erika Esmeralda Davila Córdoba</v>
          </cell>
          <cell r="D990">
            <v>25284812</v>
          </cell>
          <cell r="E990" t="str">
            <v>emdavila@unicauca.edu.co</v>
          </cell>
          <cell r="F990" t="str">
            <v>En Ejecución</v>
          </cell>
          <cell r="G990">
            <v>43230</v>
          </cell>
          <cell r="H990">
            <v>43594</v>
          </cell>
          <cell r="I990" t="str">
            <v>KON-MOCIÓN SEMINARIO PERMANENTE DE MOTRICIDAD HUMANA.</v>
          </cell>
          <cell r="J990" t="str">
            <v>Facultad de Ciencias Naturales, Exactas y de la Educación</v>
          </cell>
        </row>
        <row r="991">
          <cell r="A991">
            <v>4849</v>
          </cell>
          <cell r="B991" t="str">
            <v>Análisis e identificación de los elementos fundamentales que soportan la construcción de un ecosistema de emprendimiento en la Universidad del Cauca</v>
          </cell>
          <cell r="C991" t="str">
            <v xml:space="preserve">Carlos Augusto  Andrade Eraso </v>
          </cell>
          <cell r="D991">
            <v>10304828</v>
          </cell>
          <cell r="E991" t="str">
            <v>carlosandrade@unicauca.edu.co</v>
          </cell>
          <cell r="F991" t="str">
            <v>Formulado</v>
          </cell>
          <cell r="G991">
            <v>43511</v>
          </cell>
          <cell r="H991">
            <v>43876</v>
          </cell>
          <cell r="I991" t="str">
            <v>DESARROLLO TURISTICO Y REGIONAL</v>
          </cell>
          <cell r="J991" t="str">
            <v>Facultad de Ciencias Contables Económicas y Administrativas</v>
          </cell>
        </row>
        <row r="992">
          <cell r="A992">
            <v>4850</v>
          </cell>
          <cell r="B992" t="str">
            <v>CONFLICTOS AMBIENTALES INTERETNICOS EN EL NORTE DEL DEPARTAMENTO DEL CAUCA</v>
          </cell>
          <cell r="C992" t="str">
            <v>raul cortes landazury</v>
          </cell>
          <cell r="D992">
            <v>16776407</v>
          </cell>
          <cell r="E992" t="str">
            <v>rcortes@unicauca.edu.co</v>
          </cell>
          <cell r="F992" t="str">
            <v>Revisión Comité Ética</v>
          </cell>
          <cell r="G992">
            <v>43401</v>
          </cell>
          <cell r="H992">
            <v>43766</v>
          </cell>
          <cell r="I992" t="str">
            <v>Desarrollo y Políticas Públicas. POLINOMIA.</v>
          </cell>
          <cell r="J992" t="str">
            <v>Facultad de Ciencias Contables Económicas y Administrativas</v>
          </cell>
        </row>
        <row r="993">
          <cell r="A993">
            <v>4851</v>
          </cell>
          <cell r="B993" t="str">
            <v>LA JIGRAPUCHA DE LA CONSERVACION: Tejiendo vínculos culturales para la conservación de la agrobiodiversidad en el Municipio de Puracé Cauca</v>
          </cell>
          <cell r="C993" t="str">
            <v xml:space="preserve">Olga Lucia  Sanabria Diago </v>
          </cell>
          <cell r="D993">
            <v>31296004</v>
          </cell>
          <cell r="E993" t="str">
            <v>oldiago@unicauca.edu.co</v>
          </cell>
          <cell r="F993" t="str">
            <v>En Ejecución</v>
          </cell>
          <cell r="G993">
            <v>43479</v>
          </cell>
          <cell r="H993">
            <v>44215</v>
          </cell>
          <cell r="I993" t="str">
            <v>GRUPO LATINOAMERICANO DE ETNOBOTANICOS GELA COLOMBIA</v>
          </cell>
          <cell r="J993" t="str">
            <v>Facultad de Ciencias Naturales, Exactas y de la Educación</v>
          </cell>
        </row>
        <row r="994">
          <cell r="A994">
            <v>4852</v>
          </cell>
          <cell r="B994" t="str">
            <v>CONTRATO DE INTERVENTORIA  N° 1.130.02-59.1-2476  DE 3 DE ABRIL DE 2018, A PROYECTO “FORTALECIMIENTO DE LAS CAPACIDADES DE I+D+I PARA LA PRODUCCIÓN DE INGREDIENTES NATURALES A PARTIR DE BIOMASA RESIDUAL PALMIRA, VALLE DEL CAUCA, OCCIDENTE SUSCRITO ENTRE EL DEPARTAMENTO ADMINISTRSTIVO DE PLANEACION DEL VALLE DEL CAUCA Y LA UNIVERSIDAD DEL CAUCA NIT 891500319-2</v>
          </cell>
          <cell r="C994" t="str">
            <v>Julian Andres  Caicedo Ortiz</v>
          </cell>
          <cell r="D994">
            <v>76330278</v>
          </cell>
          <cell r="E994" t="str">
            <v>julianca@unicauca.edu.co</v>
          </cell>
          <cell r="F994" t="str">
            <v>En Ejecución</v>
          </cell>
          <cell r="G994">
            <v>43213</v>
          </cell>
          <cell r="H994">
            <v>44126</v>
          </cell>
          <cell r="I994" t="str">
            <v>Investigadores Independientes</v>
          </cell>
          <cell r="J994" t="str">
            <v>Otro</v>
          </cell>
        </row>
        <row r="995">
          <cell r="A995">
            <v>4853</v>
          </cell>
          <cell r="B995" t="str">
            <v xml:space="preserve">Investigación y desarrollo tecnológico para la conformación de la cadena productiva de Cannabis spp de uso no recreativo en el departamento del Cauca </v>
          </cell>
          <cell r="C995" t="str">
            <v>Ricardo Benitez Benitez</v>
          </cell>
          <cell r="D995">
            <v>16738295</v>
          </cell>
          <cell r="E995" t="str">
            <v>rbenitez@atenea.ucauca.edu.co</v>
          </cell>
          <cell r="F995" t="str">
            <v>Formulado</v>
          </cell>
          <cell r="G995">
            <v>43101</v>
          </cell>
          <cell r="H995">
            <v>54789</v>
          </cell>
          <cell r="I995" t="str">
            <v>QUIMICA DE PRODUCTOS NATURALES - QPN</v>
          </cell>
          <cell r="J995" t="str">
            <v>Facultad de Ciencias Naturales, Exactas y de la Educación</v>
          </cell>
        </row>
        <row r="996">
          <cell r="A996">
            <v>4854</v>
          </cell>
          <cell r="B996" t="str">
            <v>OBTENCIÓN Y CARACTERIZACIÓN DE AISLADO DE PROTEÍNA DE QUINUA Y SUS HIDROLIZADOS PARA SU INCLUSIÓN EN UN ALIMENTO FUNCIONAL</v>
          </cell>
          <cell r="C996" t="str">
            <v>Diego Fernando Roa Acosta</v>
          </cell>
          <cell r="D996">
            <v>10292635</v>
          </cell>
          <cell r="E996" t="str">
            <v>droa@unicauca.edu.co</v>
          </cell>
          <cell r="F996" t="str">
            <v>Aprobado</v>
          </cell>
          <cell r="G996">
            <v>43346</v>
          </cell>
          <cell r="H996">
            <v>43893</v>
          </cell>
          <cell r="I996" t="str">
            <v>Ciencia y Tecnología de Biomoléculas de Interes Agroindustrial -CYTBIA</v>
          </cell>
          <cell r="J996" t="str">
            <v>Facultad de Ciencias Agrarias</v>
          </cell>
        </row>
        <row r="997">
          <cell r="A997">
            <v>4856</v>
          </cell>
          <cell r="B997" t="str">
            <v xml:space="preserve">Creación y Validación de un instrumento para medir conocimientos en alimentación complementaria </v>
          </cell>
          <cell r="C997" t="str">
            <v>Mario Delgado Noguera</v>
          </cell>
          <cell r="D997">
            <v>10533346</v>
          </cell>
          <cell r="E997" t="str">
            <v>mariodelg@gmail.com</v>
          </cell>
          <cell r="F997" t="str">
            <v>Formulado</v>
          </cell>
          <cell r="G997">
            <v>42282</v>
          </cell>
          <cell r="H997">
            <v>43506</v>
          </cell>
          <cell r="I997" t="str">
            <v>Lactancia materna y alimentación complementaria</v>
          </cell>
          <cell r="J997" t="str">
            <v>Facultad de Ciencias de la Salud</v>
          </cell>
        </row>
        <row r="998">
          <cell r="A998">
            <v>4857</v>
          </cell>
          <cell r="B998" t="str">
            <v>Armadura Tipográfica: Estrategia de visibilización del Patrimonio Tipográfico de la Imprenta Departamental del Cauca</v>
          </cell>
          <cell r="C998" t="str">
            <v>Laura Sandoval</v>
          </cell>
          <cell r="D998">
            <v>52213666</v>
          </cell>
          <cell r="E998" t="str">
            <v>ljsandoval@unicauca.edu.co</v>
          </cell>
          <cell r="F998" t="str">
            <v>En Ejecución</v>
          </cell>
          <cell r="G998">
            <v>43269</v>
          </cell>
          <cell r="H998">
            <v>43390</v>
          </cell>
          <cell r="I998" t="str">
            <v>Estudios tipográficos</v>
          </cell>
          <cell r="J998" t="str">
            <v>Facultad de Artes</v>
          </cell>
        </row>
        <row r="999">
          <cell r="A999">
            <v>4858</v>
          </cell>
          <cell r="B999" t="str">
            <v xml:space="preserve">EFECTO DE LA ASIMILACIÓN DE UN POLÍMERO COMO DIETA DE UN COLEÓPTERO (Tenebrionidae) </v>
          </cell>
          <cell r="C999" t="str">
            <v>José Fernando Solanilla Duque</v>
          </cell>
          <cell r="D999">
            <v>7552689</v>
          </cell>
          <cell r="E999" t="str">
            <v>jsolanilla@unicauca.edu.co</v>
          </cell>
          <cell r="F999" t="str">
            <v>Aprobado</v>
          </cell>
          <cell r="G999">
            <v>43343</v>
          </cell>
          <cell r="H999">
            <v>43892</v>
          </cell>
          <cell r="I999" t="str">
            <v>Ciencia y Tecnología de Biomoléculas de Interes Agroindustrial -CYTBIA</v>
          </cell>
          <cell r="J999" t="str">
            <v>Facultad de Ciencias Agrarias</v>
          </cell>
        </row>
        <row r="1000">
          <cell r="A1000">
            <v>4859</v>
          </cell>
          <cell r="B1000" t="str">
            <v>LÍNEA DE BASE DE LACTANCIA MATERNA EXCLUSIVA Y COMPLEMENTARIA EN MADRES LACTANTES DE NIÑOS DE SEIS MESES A TRES AÑOS Y HÁBITOS Y ESTILOS DE VIDA (ACTIVIDAD FÍSICA, CONSUMO DEL ALCOHOL Y TABACO, CONSUMO DE FRUTAS Y VERDURAS) EN EDADES ENTRE LOS 5 Y LOS 64 AÑOS EN EL CAUCA</v>
          </cell>
          <cell r="C1000" t="str">
            <v>Luis Reinel  Vasquez Arteaga</v>
          </cell>
          <cell r="D1000">
            <v>93366281</v>
          </cell>
          <cell r="E1000" t="str">
            <v>lreinel@unicauca.edu.co</v>
          </cell>
          <cell r="F1000" t="str">
            <v>Revisión VRI</v>
          </cell>
          <cell r="G1000">
            <v>43283</v>
          </cell>
          <cell r="H1000">
            <v>43648</v>
          </cell>
          <cell r="I1000" t="str">
            <v xml:space="preserve">Centro de Estudios en Microbiología y Parasitología - CEMPA </v>
          </cell>
          <cell r="J1000" t="str">
            <v>Facultad de Ciencias de la Salud</v>
          </cell>
        </row>
        <row r="1001">
          <cell r="A1001">
            <v>4860</v>
          </cell>
          <cell r="B1001" t="str">
            <v xml:space="preserve">Proyecto de implementación de sistema “META DATO” Departamento de Diseño. </v>
          </cell>
          <cell r="C1001" t="str">
            <v>Diego Fernando Paredes González</v>
          </cell>
          <cell r="D1001">
            <v>1061700384</v>
          </cell>
          <cell r="E1001" t="str">
            <v>dfparedes@unicauca.edu.co</v>
          </cell>
          <cell r="F1001" t="str">
            <v>En Ejecución</v>
          </cell>
          <cell r="G1001">
            <v>43367</v>
          </cell>
          <cell r="H1001">
            <v>43731</v>
          </cell>
          <cell r="I1001" t="str">
            <v>LINT, Laboratorio de Imagen Narrativa y Multimedia</v>
          </cell>
          <cell r="J1001" t="str">
            <v>Facultad de Artes</v>
          </cell>
        </row>
        <row r="1002">
          <cell r="A1002">
            <v>4861</v>
          </cell>
          <cell r="B1002" t="str">
            <v>HUERTAS AGROECOLÓGICAS PARA EL DESARROLLO SOCIOECONÓMICO DE LA COMUNIDAD DE LA VEREDA LA YUNGA.</v>
          </cell>
          <cell r="C1002" t="str">
            <v>Hugo Portela Guarin</v>
          </cell>
          <cell r="D1002">
            <v>16347249</v>
          </cell>
          <cell r="E1002" t="str">
            <v>hportela@unicauca.edu.co</v>
          </cell>
          <cell r="F1002" t="str">
            <v>Aprobado</v>
          </cell>
          <cell r="G1002">
            <v>43332</v>
          </cell>
          <cell r="H1002">
            <v>43881</v>
          </cell>
          <cell r="I1002" t="str">
            <v>Antropos</v>
          </cell>
          <cell r="J1002" t="str">
            <v>Facultad de Ciencias Humanas y Sociales</v>
          </cell>
        </row>
        <row r="1003">
          <cell r="A1003">
            <v>4862</v>
          </cell>
          <cell r="B1003" t="str">
            <v>GESTIÓN DEL RECURSO HÍDRICO EN COMUNIDADES RURALES MEDIANTE CONECTIVIDAD, CULTURA Y SANEAMIENTO, CASO TIMBIO - CAUCA.. CONTRATO NO. FP44842-261-2018</v>
          </cell>
          <cell r="C1003" t="str">
            <v>JUAN CARLOS  CASAS ZAPATA</v>
          </cell>
          <cell r="D1003">
            <v>15505403</v>
          </cell>
          <cell r="E1003" t="str">
            <v>jccasas@unicauca.edu.co</v>
          </cell>
          <cell r="F1003" t="str">
            <v>En Ejecución</v>
          </cell>
          <cell r="G1003">
            <v>43350</v>
          </cell>
          <cell r="H1003">
            <v>43683</v>
          </cell>
          <cell r="I1003" t="str">
            <v xml:space="preserve">Grupo de Ciencia e ingeniería en sistemas ambientales </v>
          </cell>
          <cell r="J1003" t="str">
            <v>Facultad de Ingeniería Civil</v>
          </cell>
        </row>
        <row r="1004">
          <cell r="A1004">
            <v>4863</v>
          </cell>
          <cell r="B1004" t="str">
            <v xml:space="preserve">Cátedra Pacífico-Cauca: Investigación e Interacción Social desde la dinámica de los grupos de investigación </v>
          </cell>
          <cell r="C1004" t="str">
            <v>Hector Samuel Villada Castillo</v>
          </cell>
          <cell r="D1004">
            <v>7551810</v>
          </cell>
          <cell r="E1004" t="str">
            <v>villada@unicauca.edu.co</v>
          </cell>
          <cell r="F1004" t="str">
            <v>Formulado</v>
          </cell>
          <cell r="G1004">
            <v>43160</v>
          </cell>
          <cell r="H1004">
            <v>43525</v>
          </cell>
          <cell r="I1004" t="str">
            <v>Investigadores Independientes</v>
          </cell>
          <cell r="J1004" t="str">
            <v>Otro</v>
          </cell>
        </row>
        <row r="1005">
          <cell r="A1005">
            <v>4865</v>
          </cell>
          <cell r="B1005" t="str">
            <v>La prueba del progreso moral en la Historia Profética escrita por Kant es el Derecho y su_x000D_
móvil es la eudoimonia, la felicidad.</v>
          </cell>
          <cell r="C1005" t="str">
            <v xml:space="preserve">ARISTIDES OBANDO CABEZAS </v>
          </cell>
          <cell r="D1005">
            <v>12918256</v>
          </cell>
          <cell r="E1005" t="str">
            <v>notiene@gmail.com</v>
          </cell>
          <cell r="F1005" t="str">
            <v>Formulado</v>
          </cell>
          <cell r="G1005">
            <v>43252</v>
          </cell>
          <cell r="H1005">
            <v>43830</v>
          </cell>
          <cell r="I1005" t="str">
            <v>Grupo de Investigacion en Ética, Filosofia Política y Jurídica</v>
          </cell>
          <cell r="J1005" t="str">
            <v>Facultad de Derecho y Ciencias Políticas</v>
          </cell>
        </row>
        <row r="1006">
          <cell r="A1006">
            <v>4866</v>
          </cell>
          <cell r="B1006" t="str">
            <v>Caracterización de las metodologías en la enseñanza de lenguas extranjeras, de egresados de la Licenciatura en Lenguas Modernas inglés-francés de la Universidad del Cauca</v>
          </cell>
          <cell r="C1006" t="str">
            <v>Carmelina  Encarnación Mosquera</v>
          </cell>
          <cell r="D1006">
            <v>25588847</v>
          </cell>
          <cell r="E1006" t="str">
            <v>cmosquer@unicauca.edu.co</v>
          </cell>
          <cell r="F1006" t="str">
            <v>En Ejecución</v>
          </cell>
          <cell r="G1006">
            <v>43299</v>
          </cell>
          <cell r="H1006">
            <v>43663</v>
          </cell>
          <cell r="I1006" t="str">
            <v>Alteridades, Lenguas y Escrituras Creativas (GALEC)</v>
          </cell>
          <cell r="J1006" t="str">
            <v>Facultad de Ciencias Humanas y Sociales</v>
          </cell>
        </row>
        <row r="1007">
          <cell r="A1007">
            <v>4868</v>
          </cell>
          <cell r="B1007" t="str">
            <v>Implementación de un sistema de radar basado en wavelets</v>
          </cell>
          <cell r="C1007" t="str">
            <v>Pablo Emilio Jojoa Gomez</v>
          </cell>
          <cell r="D1007">
            <v>12985932</v>
          </cell>
          <cell r="E1007" t="str">
            <v>pjojoa@unicauca.edu.co</v>
          </cell>
          <cell r="F1007" t="str">
            <v>En Ejecución</v>
          </cell>
          <cell r="G1007">
            <v>43257</v>
          </cell>
          <cell r="H1007">
            <v>43621</v>
          </cell>
          <cell r="I1007" t="str">
            <v>Grupo I+D Nuevas Tecnologías en Telecomunicaciones - GNTT</v>
          </cell>
          <cell r="J1007" t="str">
            <v>Facultad de Ingeniería Electrónica y Telecomunicaciones</v>
          </cell>
        </row>
        <row r="1008">
          <cell r="A1008">
            <v>4869</v>
          </cell>
          <cell r="B1008" t="str">
            <v>La desmembración del Gran Cauca y la construcción del imaginario de ciudad blanca de Popayán</v>
          </cell>
          <cell r="C1008" t="str">
            <v>Guillermo Leon Martinez Pino</v>
          </cell>
          <cell r="D1008">
            <v>10529508</v>
          </cell>
          <cell r="E1008" t="str">
            <v>gmartinez@unicauca.edu.co</v>
          </cell>
          <cell r="F1008" t="str">
            <v>Formulado</v>
          </cell>
          <cell r="G1008">
            <v>43391</v>
          </cell>
          <cell r="H1008">
            <v>43879</v>
          </cell>
          <cell r="I1008" t="str">
            <v>Contabilidad, Sociedad y Desarrollo</v>
          </cell>
          <cell r="J1008" t="str">
            <v>Facultad de Ciencias Contables Económicas y Administrativas</v>
          </cell>
        </row>
        <row r="1009">
          <cell r="A1009">
            <v>4870</v>
          </cell>
          <cell r="B1009" t="str">
            <v>Simulación de Inundaciones a Partir de Cartografía Digital y de Topobatimetría en un Sector del Rio Cauca- Municipio de Popayán</v>
          </cell>
          <cell r="C1009" t="str">
            <v>Maria Elvira Guevara Alvarez</v>
          </cell>
          <cell r="D1009">
            <v>34540306</v>
          </cell>
          <cell r="E1009" t="str">
            <v>mguevara@unicauca.edu.co</v>
          </cell>
          <cell r="F1009" t="str">
            <v>Formulado</v>
          </cell>
          <cell r="G1009">
            <v>42971</v>
          </cell>
          <cell r="H1009">
            <v>43175</v>
          </cell>
          <cell r="I1009" t="str">
            <v>Hidraulica e Hidrología</v>
          </cell>
          <cell r="J1009" t="str">
            <v>Facultad de Ingeniería Civil</v>
          </cell>
        </row>
        <row r="1010">
          <cell r="A1010">
            <v>4871</v>
          </cell>
          <cell r="B1010" t="str">
            <v>Diseño de un sistema que facilite a personas con ceguera reconocer una imagen</v>
          </cell>
          <cell r="C1010" t="str">
            <v>Pablo Emilio Jojoa Gomez</v>
          </cell>
          <cell r="D1010">
            <v>12985932</v>
          </cell>
          <cell r="E1010" t="str">
            <v>pjojoa@unicauca.edu.co</v>
          </cell>
          <cell r="F1010" t="str">
            <v>En Ejecución</v>
          </cell>
          <cell r="G1010">
            <v>43297</v>
          </cell>
          <cell r="H1010">
            <v>43661</v>
          </cell>
          <cell r="I1010" t="str">
            <v>Grupo I+D Nuevas Tecnologías en Telecomunicaciones - GNTT</v>
          </cell>
          <cell r="J1010" t="str">
            <v>Facultad de Ingeniería Electrónica y Telecomunicaciones</v>
          </cell>
        </row>
        <row r="1011">
          <cell r="A1011">
            <v>4872</v>
          </cell>
          <cell r="B1011" t="str">
            <v>EVALUACIÓN DEL EFECTO DEL ESTRÉS LABORAL SOBRE LOS NIVELES DE IL-1β , IL-6, TNF E IL-10 EN ESTUDIANTES DE PRIMER AÑO DE RESIDENCIAS MÉDICAS DE LA UNIVERSIDAD DEL CAUCA (2017-2018)</v>
          </cell>
          <cell r="C1011" t="str">
            <v>Jaime Antonio Alvarez Soler</v>
          </cell>
          <cell r="D1011">
            <v>79653294</v>
          </cell>
          <cell r="E1011" t="str">
            <v>jaimejoyero@msn.com</v>
          </cell>
          <cell r="F1011" t="str">
            <v>Formulado</v>
          </cell>
          <cell r="G1011">
            <v>43374</v>
          </cell>
          <cell r="H1011">
            <v>43617</v>
          </cell>
          <cell r="I1011" t="str">
            <v>Inmunología y Enfermedades infecciosas</v>
          </cell>
          <cell r="J1011" t="str">
            <v>Facultad de Ciencias de la Salud</v>
          </cell>
        </row>
        <row r="1012">
          <cell r="A1012">
            <v>4873</v>
          </cell>
          <cell r="B1012" t="str">
            <v>Validación de la App movil "MARCIN MASALSKI" para tamizaje auditivo comparada con una audiometria tonal, en población adulta joven en Popayan.</v>
          </cell>
          <cell r="C1012" t="str">
            <v>Isabel Muñoz Zambrano</v>
          </cell>
          <cell r="D1012">
            <v>30323483</v>
          </cell>
          <cell r="E1012" t="str">
            <v>imunoz@unicauca.edu.co</v>
          </cell>
          <cell r="F1012" t="str">
            <v>En Ejecución</v>
          </cell>
          <cell r="G1012">
            <v>43313</v>
          </cell>
          <cell r="H1012">
            <v>43678</v>
          </cell>
          <cell r="I1012" t="str">
            <v>Comunicación Humana y sus Desórdenes</v>
          </cell>
          <cell r="J1012" t="str">
            <v>Facultad de Ciencias de la Salud</v>
          </cell>
        </row>
        <row r="1013">
          <cell r="A1013">
            <v>4874</v>
          </cell>
          <cell r="B1013" t="str">
            <v>FIABILIDAD INTEROBSERVADOR DEL INSTRUMENTO DE EVALUACIÓN DE LA PREPARACIÓN DEL PREMATURO PARA EL INICIO DE LA ALIMENTACIÓN ORAL- "POFRAS”, EN PREMATUROS DE INSTITUCIONES HOSPITALARIAS EN POPAYÁN 2018.</v>
          </cell>
          <cell r="C1013" t="str">
            <v xml:space="preserve">Maria Consuelo  Chaves Peñaranda </v>
          </cell>
          <cell r="D1013">
            <v>34533840</v>
          </cell>
          <cell r="E1013" t="str">
            <v>mchaves@unicauca.edu.co</v>
          </cell>
          <cell r="F1013" t="str">
            <v>Formulado</v>
          </cell>
          <cell r="G1013">
            <v>43433</v>
          </cell>
          <cell r="H1013">
            <v>43798</v>
          </cell>
          <cell r="I1013" t="str">
            <v>Comunicación Humana y sus Desórdenes</v>
          </cell>
          <cell r="J1013" t="str">
            <v>Facultad de Ciencias de la Salud</v>
          </cell>
        </row>
        <row r="1014">
          <cell r="A1014">
            <v>4877</v>
          </cell>
          <cell r="B1014" t="str">
            <v xml:space="preserve">Rendimiento Académico después de un Programa de Neuroentrenamiento soportado en Tic. </v>
          </cell>
          <cell r="C1014" t="str">
            <v>Maria Verónica Torres Andrade</v>
          </cell>
          <cell r="D1014">
            <v>25280252</v>
          </cell>
          <cell r="E1014" t="str">
            <v>mvtorres@unicauca.edu.co</v>
          </cell>
          <cell r="F1014" t="str">
            <v>Aprobado</v>
          </cell>
          <cell r="G1014">
            <v>43506</v>
          </cell>
          <cell r="H1014">
            <v>43871</v>
          </cell>
          <cell r="I1014" t="str">
            <v>Movimiento Corporal Humano y Calidad de Vida</v>
          </cell>
          <cell r="J1014" t="str">
            <v>Facultad de Ciencias de la Salud</v>
          </cell>
        </row>
        <row r="1015">
          <cell r="A1015">
            <v>4881</v>
          </cell>
          <cell r="B1015" t="str">
            <v>Existencia de Ondas Viajeras Periódicas para un Sistema de Ecuaciones tipo Ostrosky</v>
          </cell>
          <cell r="C1015" t="str">
            <v>Alex Manuel Montes Padilla</v>
          </cell>
          <cell r="D1015">
            <v>92528324</v>
          </cell>
          <cell r="E1015" t="str">
            <v>amontes@unicauca.edu.co</v>
          </cell>
          <cell r="F1015" t="str">
            <v>En Ejecución</v>
          </cell>
          <cell r="G1015">
            <v>43320</v>
          </cell>
          <cell r="H1015">
            <v>43684</v>
          </cell>
          <cell r="I1015" t="str">
            <v>Espacios Funcionales</v>
          </cell>
          <cell r="J1015" t="str">
            <v>Facultad de Ciencias Naturales, Exactas y de la Educación</v>
          </cell>
        </row>
        <row r="1016">
          <cell r="A1016">
            <v>4883</v>
          </cell>
          <cell r="B1016" t="str">
            <v>DESARROLLO DE PROCESOS DE TRANSFERENCIA DE CONOCIMIENTO Y TECNOLOGÍAS EN MATERIALES BIODEGRADABLES A NIVEL NACIONAL</v>
          </cell>
          <cell r="C1016" t="str">
            <v>Hector Samuel Villada Castillo</v>
          </cell>
          <cell r="D1016">
            <v>7551810</v>
          </cell>
          <cell r="E1016" t="str">
            <v>villada@unicauca.edu.co</v>
          </cell>
          <cell r="F1016" t="str">
            <v>Formulado</v>
          </cell>
          <cell r="G1016">
            <v>43480</v>
          </cell>
          <cell r="H1016">
            <v>44576</v>
          </cell>
          <cell r="I1016" t="str">
            <v>Ciencia y Tecnología de Biomoléculas de Interes Agroindustrial -CYTBIA</v>
          </cell>
          <cell r="J1016" t="str">
            <v>Facultad de Ciencias Agrarias</v>
          </cell>
        </row>
        <row r="1017">
          <cell r="A1017">
            <v>4885</v>
          </cell>
          <cell r="B1017" t="str">
            <v>Estrategias de diversificación del ingreso en territorios cafeteros: transferencia y apropiación social de conocimientos locales para el bien vivir</v>
          </cell>
          <cell r="C1017" t="str">
            <v>Olga Lucía Cadena Durán</v>
          </cell>
          <cell r="D1017">
            <v>52021928</v>
          </cell>
          <cell r="E1017" t="str">
            <v>olgacadena@unicauca.edu.co</v>
          </cell>
          <cell r="F1017" t="str">
            <v>No aprobado</v>
          </cell>
          <cell r="G1017">
            <v>43405</v>
          </cell>
          <cell r="H1017">
            <v>43769</v>
          </cell>
          <cell r="I1017" t="str">
            <v>Investigaciones Contables, Económicas Y Administrativas - GICEA</v>
          </cell>
          <cell r="J1017" t="str">
            <v>Facultad de Ciencias Contables Económicas y Administrativas</v>
          </cell>
        </row>
        <row r="1018">
          <cell r="A1018">
            <v>4887</v>
          </cell>
          <cell r="B1018" t="str">
            <v>Fincas-escuela agroecológicas:  estrategias innovadoras de transferencia y apropiación social de conocimientos locales</v>
          </cell>
          <cell r="C1018" t="str">
            <v>Olga Lucía Cadena Durán</v>
          </cell>
          <cell r="D1018">
            <v>52021928</v>
          </cell>
          <cell r="E1018" t="str">
            <v>olgacadena@unicauca.edu.co</v>
          </cell>
          <cell r="F1018" t="str">
            <v>Aprobado</v>
          </cell>
          <cell r="G1018">
            <v>43405</v>
          </cell>
          <cell r="H1018">
            <v>43769</v>
          </cell>
          <cell r="I1018" t="str">
            <v>Investigaciones Contables, Económicas Y Administrativas - GICEA</v>
          </cell>
          <cell r="J1018" t="str">
            <v>Facultad de Ciencias Contables Económicas y Administrativas</v>
          </cell>
        </row>
        <row r="1019">
          <cell r="A1019">
            <v>4889</v>
          </cell>
          <cell r="B1019" t="str">
            <v>MACROPROYECTO SENTIDOS DE VIDA Y MUERTE EN NIÑOS Y NIÑAS DE LOS GRADOS TERCERO, CUARTO Y QUINTO GRADO DE DIFERENTES INSTITUCIONES EDUCATIVAS EN EL DEPARTAMENTO DEL CAUCA, COLOMBIA</v>
          </cell>
          <cell r="C1019" t="str">
            <v>Pedro Aníbal Yanza Mera</v>
          </cell>
          <cell r="D1019">
            <v>76306948</v>
          </cell>
          <cell r="E1019" t="str">
            <v>pyanza@unicauca.edu.co</v>
          </cell>
          <cell r="F1019" t="str">
            <v>No aprobado</v>
          </cell>
          <cell r="G1019">
            <v>43303</v>
          </cell>
          <cell r="H1019">
            <v>43668</v>
          </cell>
          <cell r="I1019" t="str">
            <v>KON-MOCIÓN SEMINARIO PERMANENTE DE MOTRICIDAD HUMANA.</v>
          </cell>
          <cell r="J1019" t="str">
            <v>Facultad de Ciencias Naturales, Exactas y de la Educación</v>
          </cell>
        </row>
        <row r="1020">
          <cell r="A1020">
            <v>4889</v>
          </cell>
          <cell r="B1020" t="str">
            <v>MACROPROYECTO SENTIDOS DE VIDA Y MUERTE EN NIÑOS Y NIÑAS DE LOS GRADOS TERCERO, CUARTO Y QUINTO GRADO DE DIFERENTES INSTITUCIONES EDUCATIVAS EN EL DEPARTAMENTO DEL CAUCA, COLOMBIA</v>
          </cell>
          <cell r="C1020" t="str">
            <v>Erika Esmeralda Davila Córdoba</v>
          </cell>
          <cell r="D1020">
            <v>25284812</v>
          </cell>
          <cell r="E1020" t="str">
            <v>emdavila@unicauca.edu.co</v>
          </cell>
          <cell r="F1020" t="str">
            <v>No aprobado</v>
          </cell>
          <cell r="G1020">
            <v>43303</v>
          </cell>
          <cell r="H1020">
            <v>43668</v>
          </cell>
          <cell r="I1020" t="str">
            <v>KON-MOCIÓN SEMINARIO PERMANENTE DE MOTRICIDAD HUMANA.</v>
          </cell>
          <cell r="J1020" t="str">
            <v>Facultad de Ciencias Naturales, Exactas y de la Educación</v>
          </cell>
        </row>
        <row r="1021">
          <cell r="A1021">
            <v>4891</v>
          </cell>
          <cell r="B1021" t="str">
            <v>MACROPROYECTO EL DEPORTE SOCIAL EN TERRITORIOS DE VULNERABILIDAD EN EL DEPARTAMENTO DEL CAUCA, FASE I</v>
          </cell>
          <cell r="C1021" t="str">
            <v>Erika Esmeralda Davila Córdoba</v>
          </cell>
          <cell r="D1021">
            <v>25284812</v>
          </cell>
          <cell r="E1021" t="str">
            <v>emdavila@unicauca.edu.co</v>
          </cell>
          <cell r="F1021" t="str">
            <v>En Ejecución</v>
          </cell>
          <cell r="G1021">
            <v>43376</v>
          </cell>
          <cell r="H1021">
            <v>43740</v>
          </cell>
          <cell r="I1021" t="str">
            <v>KON-MOCIÓN SEMINARIO PERMANENTE DE MOTRICIDAD HUMANA.</v>
          </cell>
          <cell r="J1021" t="str">
            <v>Facultad de Ciencias Naturales, Exactas y de la Educación</v>
          </cell>
        </row>
        <row r="1022">
          <cell r="A1022">
            <v>4892</v>
          </cell>
          <cell r="B1022" t="str">
            <v>CONSTRUCCIÓN DE UN SISTEMA PARA REALIZAR EL PROCESO DE CARBONITRURACIÓN ASISTIDA POR PLASMA</v>
          </cell>
          <cell r="C1022" t="str">
            <v>Willfrand Perez Urbano</v>
          </cell>
          <cell r="D1022">
            <v>76328448</v>
          </cell>
          <cell r="E1022" t="str">
            <v>wiperez@unicauca.edu.co</v>
          </cell>
          <cell r="F1022" t="str">
            <v>Aprobado</v>
          </cell>
          <cell r="G1022">
            <v>43313</v>
          </cell>
          <cell r="H1022">
            <v>43862</v>
          </cell>
          <cell r="I1022" t="str">
            <v>Grupo de Investigación en Ingeniería Metalúrgica, minería y procesos (GIMPRO)</v>
          </cell>
          <cell r="J1022" t="str">
            <v>Facultad de Ciencias Naturales, Exactas y de la Educación</v>
          </cell>
        </row>
        <row r="1023">
          <cell r="A1023">
            <v>4893</v>
          </cell>
          <cell r="B1023" t="str">
            <v>SIMULACIÓN DE ESFUERZOS Y DEFORMACIONES DE  SUBRASANTES DE BAJA RESISTENCIA,  ESTABILIZADAS CON MATERIAL GRANULAR DE SOBRETAMAÑO (RAJÓN).</v>
          </cell>
          <cell r="C1023" t="str">
            <v>LUCIO GERARDO  CRUZ VELASCO</v>
          </cell>
          <cell r="D1023">
            <v>4617779</v>
          </cell>
          <cell r="E1023" t="str">
            <v>lucruz@unicauca.edu.co</v>
          </cell>
          <cell r="F1023" t="str">
            <v>Formulado</v>
          </cell>
          <cell r="G1023">
            <v>43040</v>
          </cell>
          <cell r="H1023">
            <v>43465</v>
          </cell>
          <cell r="I1023" t="str">
            <v>Geotecnia vial y pavimentos</v>
          </cell>
          <cell r="J1023" t="str">
            <v>Facultad de Ingeniería Civil</v>
          </cell>
        </row>
        <row r="1024">
          <cell r="A1024">
            <v>4894</v>
          </cell>
          <cell r="B1024" t="str">
            <v xml:space="preserve">Metodología de campo para determinar el aporte estructural de capas granulares de base y sub-base elaboradas a partir de la reutilización del RAP </v>
          </cell>
          <cell r="C1024" t="str">
            <v>ferney quiñones sinisterra</v>
          </cell>
          <cell r="D1024">
            <v>76322721</v>
          </cell>
          <cell r="E1024" t="str">
            <v>ferney@unicauca.edu</v>
          </cell>
          <cell r="F1024" t="str">
            <v>Revisión Comité Ética</v>
          </cell>
          <cell r="G1024">
            <v>43374</v>
          </cell>
          <cell r="H1024">
            <v>43739</v>
          </cell>
          <cell r="I1024" t="str">
            <v>Geotecnia vial y pavimentos</v>
          </cell>
          <cell r="J1024" t="str">
            <v>Facultad de Ingeniería Civil</v>
          </cell>
        </row>
        <row r="1025">
          <cell r="A1025">
            <v>4895</v>
          </cell>
          <cell r="B1025" t="str">
            <v>PERFIL DE FUNCIONAMIENTO DE LOS PACIENTES CON ENFERMEDAD CEREBRO VASCULAR ATENDIDOS EN EL HOSPITAL UNIVERSITARIO SAN JOSE 2016-2018</v>
          </cell>
          <cell r="C1025" t="str">
            <v>ANGELICA PATRICIA  CHAMORRO ARRIETA</v>
          </cell>
          <cell r="D1025">
            <v>34551143</v>
          </cell>
          <cell r="E1025" t="str">
            <v>achamorro@unicauca.edu.co</v>
          </cell>
          <cell r="F1025" t="str">
            <v>Formulado</v>
          </cell>
          <cell r="G1025">
            <v>43770</v>
          </cell>
          <cell r="H1025">
            <v>43811</v>
          </cell>
          <cell r="I1025" t="str">
            <v>Movimiento Corporal Humano y Calidad de Vida</v>
          </cell>
          <cell r="J1025" t="str">
            <v>Facultad de Ciencias de la Salud</v>
          </cell>
        </row>
        <row r="1026">
          <cell r="A1026">
            <v>4896</v>
          </cell>
          <cell r="B1026" t="str">
            <v>Efecto de la tasa de aplicación y tipo de ligante en la adherencia de capas asfálticas evaluadas por medio del ensayo LCB</v>
          </cell>
          <cell r="C1026" t="str">
            <v>Jaime Rafael Obando Ante</v>
          </cell>
          <cell r="D1026">
            <v>10300990</v>
          </cell>
          <cell r="E1026" t="str">
            <v>jaimeobando@unicauca.edu.co</v>
          </cell>
          <cell r="F1026" t="str">
            <v>En Ejecución</v>
          </cell>
          <cell r="G1026">
            <v>43334</v>
          </cell>
          <cell r="H1026">
            <v>43698</v>
          </cell>
          <cell r="I1026" t="str">
            <v>Geotecnia vial y pavimentos</v>
          </cell>
          <cell r="J1026" t="str">
            <v>Facultad de Ingeniería Civil</v>
          </cell>
        </row>
        <row r="1027">
          <cell r="A1027">
            <v>4897</v>
          </cell>
          <cell r="B1027" t="str">
            <v>La Atención del VIH/Sida en la política de la vida. Una reflexión desde la Antropología</v>
          </cell>
          <cell r="C1027" t="str">
            <v>Maria Virginia Pinzon Fernandez</v>
          </cell>
          <cell r="D1027">
            <v>34542710</v>
          </cell>
          <cell r="E1027" t="str">
            <v>mpinzon@unicauca.edu.co</v>
          </cell>
          <cell r="F1027" t="str">
            <v>Revisión VRI</v>
          </cell>
          <cell r="G1027">
            <v>43480</v>
          </cell>
          <cell r="H1027">
            <v>43845</v>
          </cell>
          <cell r="I1027" t="str">
            <v>Grupo de Investigación en Salud -GIS</v>
          </cell>
          <cell r="J1027" t="str">
            <v>Facultad de Ciencias de la Salud</v>
          </cell>
        </row>
        <row r="1028">
          <cell r="A1028">
            <v>4898</v>
          </cell>
          <cell r="B1028" t="str">
            <v>VALOR  PREDICTIVO DE LA FRECUENCIA DE MICRONUCLEOS PARA DETECCION TEMPRANA DE NEOPLASIA INTRAEPITELIAL CERVICAL</v>
          </cell>
          <cell r="C1028" t="str">
            <v>Carlos Hernán Sierra Torres</v>
          </cell>
          <cell r="D1028">
            <v>76318112</v>
          </cell>
          <cell r="E1028" t="str">
            <v>hsierra@unicauca.edu.co</v>
          </cell>
          <cell r="F1028" t="str">
            <v>Formulado</v>
          </cell>
          <cell r="G1028">
            <v>43479</v>
          </cell>
          <cell r="H1028">
            <v>44026</v>
          </cell>
          <cell r="I1028" t="str">
            <v>Genética Humana Aplicada - GIGHA</v>
          </cell>
          <cell r="J1028" t="str">
            <v>Facultad de Ciencias de la Salud</v>
          </cell>
        </row>
        <row r="1029">
          <cell r="A1029">
            <v>4900</v>
          </cell>
          <cell r="B1029" t="str">
            <v>Páncreas artificial: diseño, evaluación preclínica y pruebas hardware in the loop de algoritmos de control de glucosa para pacientes con diabetes tipo I: ETAPA 1</v>
          </cell>
          <cell r="C1029" t="str">
            <v>Wilber Acuña Bravo</v>
          </cell>
          <cell r="D1029">
            <v>9733922</v>
          </cell>
          <cell r="E1029" t="str">
            <v>wilber.a.b@gmail.com</v>
          </cell>
          <cell r="F1029" t="str">
            <v>En Ejecución</v>
          </cell>
          <cell r="G1029">
            <v>43362</v>
          </cell>
          <cell r="H1029">
            <v>43726</v>
          </cell>
          <cell r="I1029" t="str">
            <v>Automática Industrial</v>
          </cell>
          <cell r="J1029" t="str">
            <v>Facultad de Ingeniería Electrónica y Telecomunicaciones</v>
          </cell>
        </row>
        <row r="1030">
          <cell r="A1030">
            <v>4901</v>
          </cell>
          <cell r="B1030" t="str">
            <v>Implementación de modelos de gestión y de procesos ambientalmente sustentables en la ejecución de las actividades de minería aurífera en el departamento del Cauca</v>
          </cell>
          <cell r="C1030" t="str">
            <v>Wilber Acuña Bravo</v>
          </cell>
          <cell r="D1030">
            <v>9733922</v>
          </cell>
          <cell r="E1030" t="str">
            <v>wilber.a.b@gmail.com</v>
          </cell>
          <cell r="F1030" t="str">
            <v>Formulado</v>
          </cell>
          <cell r="G1030">
            <v>43466</v>
          </cell>
          <cell r="H1030">
            <v>44561</v>
          </cell>
          <cell r="I1030" t="str">
            <v>Automática Industrial</v>
          </cell>
          <cell r="J1030" t="str">
            <v>Facultad de Ingeniería Electrónica y Telecomunicaciones</v>
          </cell>
        </row>
        <row r="1031">
          <cell r="A1031">
            <v>4902</v>
          </cell>
          <cell r="B1031" t="str">
            <v>Autoetnografías de un grupo de estudiantes de lenguas modernas: una narrativa de sus vidas, enseñanzas y aprendizajes y experiencias interculturales</v>
          </cell>
          <cell r="C1031" t="str">
            <v>PABLO ENRIQUE ACOSTA ACOSTA</v>
          </cell>
          <cell r="D1031">
            <v>93357723</v>
          </cell>
          <cell r="E1031" t="str">
            <v>peacosta@unicauca.edu.co</v>
          </cell>
          <cell r="F1031" t="str">
            <v>Formulado</v>
          </cell>
          <cell r="G1031">
            <v>43325</v>
          </cell>
          <cell r="H1031">
            <v>43819</v>
          </cell>
          <cell r="I1031" t="str">
            <v>Traducción, Cognición y Lenguas - TCL</v>
          </cell>
          <cell r="J1031" t="str">
            <v>Facultad de Ciencias Humanas y Sociales</v>
          </cell>
        </row>
        <row r="1032">
          <cell r="A1032">
            <v>4903</v>
          </cell>
          <cell r="B1032" t="str">
            <v>EVALUACIÓN ANTROPOMÉTRICA Y HÁBITOS ALIMENTICIOS DE ESTUDIANTES DEL PROGRAMA DE QUÍMICA DE LA UNIVERSIDAD DEL CAUCA</v>
          </cell>
          <cell r="C1032" t="str">
            <v>DIANA MARIA  CHITO TRUJILLO</v>
          </cell>
          <cell r="D1032">
            <v>34323183</v>
          </cell>
          <cell r="E1032" t="str">
            <v>dchito@unicauca.edu.co</v>
          </cell>
          <cell r="F1032" t="str">
            <v>Revisión Comité Ética</v>
          </cell>
          <cell r="G1032">
            <v>43374</v>
          </cell>
          <cell r="H1032">
            <v>43555</v>
          </cell>
          <cell r="I1032" t="str">
            <v>Biotecnología, Calidad Medioambiental y Seguridad Agroalimentaria - BICAMSA</v>
          </cell>
          <cell r="J1032" t="str">
            <v>Facultad de Ciencias Naturales, Exactas y de la Educación</v>
          </cell>
        </row>
        <row r="1033">
          <cell r="A1033">
            <v>4904</v>
          </cell>
          <cell r="B1033" t="str">
            <v>SOLUCIÓN DE GESTIÓN DOCUMENTAL CON ANALÍTICA DE DATOS EN LA NUBE PARA MEJORAR LA EFICIENCIA DE LAS ORGANIZACIONES PÚBLICAS Y PRIVADAS</v>
          </cell>
          <cell r="C1033" t="str">
            <v>Miguel Angel Niño Zambrano</v>
          </cell>
          <cell r="D1033">
            <v>91288035</v>
          </cell>
          <cell r="E1033" t="str">
            <v>manzamb@unicauca.edu.co</v>
          </cell>
          <cell r="F1033" t="str">
            <v>Revisión VRI</v>
          </cell>
          <cell r="G1033">
            <v>43498</v>
          </cell>
          <cell r="H1033">
            <v>43892</v>
          </cell>
          <cell r="I1033" t="str">
            <v>Grupo I+D en Tecnologías de la Información - GTI</v>
          </cell>
          <cell r="J1033" t="str">
            <v>Facultad de Ingeniería Electrónica y Telecomunicaciones</v>
          </cell>
        </row>
        <row r="1034">
          <cell r="A1034">
            <v>4905</v>
          </cell>
          <cell r="B1034" t="str">
            <v>Sistema Inteligente para la implementación de normativas en activos de información</v>
          </cell>
          <cell r="C1034" t="str">
            <v>Miguel Angel Niño Zambrano</v>
          </cell>
          <cell r="D1034">
            <v>91288035</v>
          </cell>
          <cell r="E1034" t="str">
            <v>manzamb@unicauca.edu.co</v>
          </cell>
          <cell r="F1034" t="str">
            <v>Formulado</v>
          </cell>
          <cell r="G1034">
            <v>43498</v>
          </cell>
          <cell r="H1034">
            <v>43863</v>
          </cell>
          <cell r="I1034" t="str">
            <v>Grupo I+D en Tecnologías de la Información - GTI</v>
          </cell>
          <cell r="J1034" t="str">
            <v>Facultad de Ingeniería Electrónica y Telecomunicaciones</v>
          </cell>
        </row>
        <row r="1035">
          <cell r="A1035">
            <v>4906</v>
          </cell>
          <cell r="B1035" t="str">
            <v>Sistema de Información para la Gestión Interorganizacional de Embargos soportado en Razonamiento Basado en Reglas y Blockchain</v>
          </cell>
          <cell r="C1035" t="str">
            <v>Luz Marina Sierra Martinez</v>
          </cell>
          <cell r="D1035">
            <v>37511141</v>
          </cell>
          <cell r="E1035" t="str">
            <v>lsierra@unicauca.edu.co</v>
          </cell>
          <cell r="F1035" t="str">
            <v>Revisión VRI</v>
          </cell>
          <cell r="G1035">
            <v>43484</v>
          </cell>
          <cell r="H1035">
            <v>43849</v>
          </cell>
          <cell r="I1035" t="str">
            <v>Grupo I+D en Tecnologías de la Información - GTI</v>
          </cell>
          <cell r="J1035" t="str">
            <v>Facultad de Ingeniería Electrónica y Telecomunicaciones</v>
          </cell>
        </row>
        <row r="1036">
          <cell r="A1036">
            <v>4907</v>
          </cell>
          <cell r="B1036" t="str">
            <v>ESTUDIO DE LA DEGRADACIÓN DE CONTAMINANTES EMERGENTES POR HONGOS Y MICROALGAS, APLICANDO TÉCNICAS DE EXTRACCIÓN VERDES MINIATURIZADAS.</v>
          </cell>
          <cell r="C1036" t="str">
            <v>FERNANDO JOSE HERNANDEZ BLANCO</v>
          </cell>
          <cell r="D1036">
            <v>91155450</v>
          </cell>
          <cell r="E1036" t="str">
            <v>fjhernandez@unicauca.edu.co</v>
          </cell>
          <cell r="F1036" t="str">
            <v>Formulado</v>
          </cell>
          <cell r="G1036">
            <v>43475</v>
          </cell>
          <cell r="H1036">
            <v>43840</v>
          </cell>
          <cell r="I1036" t="str">
            <v>Química de Compuestos Bioactivos</v>
          </cell>
          <cell r="J1036" t="str">
            <v>Facultad de Ciencias Naturales, Exactas y de la Educación</v>
          </cell>
        </row>
        <row r="1037">
          <cell r="A1037">
            <v>4909</v>
          </cell>
          <cell r="B1037" t="str">
            <v>Protein Contact Map Prediction based on Cellular Automata and Folding Trajectories</v>
          </cell>
          <cell r="C1037" t="str">
            <v>Nestor Milciades Diaz Mariño</v>
          </cell>
          <cell r="D1037">
            <v>91491883</v>
          </cell>
          <cell r="E1037" t="str">
            <v>nediaz@unicauca.edu.co</v>
          </cell>
          <cell r="F1037" t="str">
            <v>Formulado</v>
          </cell>
          <cell r="G1037">
            <v>43344</v>
          </cell>
          <cell r="H1037">
            <v>43708</v>
          </cell>
          <cell r="I1037" t="str">
            <v>Grupo de Investigación en Inteligencia Computacional - GICO</v>
          </cell>
          <cell r="J1037" t="str">
            <v>Facultad de Ingeniería Electrónica y Telecomunicaciones</v>
          </cell>
        </row>
        <row r="1038">
          <cell r="A1038">
            <v>4910</v>
          </cell>
          <cell r="B1038" t="str">
            <v>Revisión y diagnóstico de la Colección de Referencia (Orden Carnivora) del Museo de Historia Natural de la Universidad del Cauca</v>
          </cell>
          <cell r="C1038" t="str">
            <v>MARIA DEL PILAR  RIVAS PAVA</v>
          </cell>
          <cell r="D1038">
            <v>51643632</v>
          </cell>
          <cell r="E1038" t="str">
            <v>mariaprivas@unicauca.edu.co</v>
          </cell>
          <cell r="F1038" t="str">
            <v>En Ejecución</v>
          </cell>
          <cell r="G1038">
            <v>43426</v>
          </cell>
          <cell r="H1038">
            <v>43606</v>
          </cell>
          <cell r="I1038" t="str">
            <v>ESTUDIOS EN MANEJO DE VIDA SILVESTRE Y CONSERVACION - GEMAVIC</v>
          </cell>
          <cell r="J1038" t="str">
            <v>Facultad de Ciencias Naturales, Exactas y de la Educación</v>
          </cell>
        </row>
        <row r="1039">
          <cell r="A1039">
            <v>4911</v>
          </cell>
          <cell r="B1039" t="str">
            <v>CLASIFICACIÓN DE SUELOS FINOS DE LA ZONA DE POPAYÁN BASADA EN LA SENSIBILIDAD QUÍMICA DE LOS FLUIDOS DE PORO</v>
          </cell>
          <cell r="C1039" t="str">
            <v>LUCIO GERARDO  CRUZ VELASCO</v>
          </cell>
          <cell r="D1039">
            <v>4617779</v>
          </cell>
          <cell r="E1039" t="str">
            <v>lucruz@unicauca.edu.co</v>
          </cell>
          <cell r="F1039" t="str">
            <v>Formulado</v>
          </cell>
          <cell r="G1039">
            <v>42309</v>
          </cell>
          <cell r="H1039">
            <v>42675</v>
          </cell>
          <cell r="I1039" t="str">
            <v>Geotecnia vial y pavimentos</v>
          </cell>
          <cell r="J1039" t="str">
            <v>Facultad de Ingeniería Civil</v>
          </cell>
        </row>
        <row r="1040">
          <cell r="A1040">
            <v>4912</v>
          </cell>
          <cell r="B1040" t="str">
            <v>DISEÑO, DESARROLLO Y APLICACIÓN DE BASE DE DATOS GEOTECNICA EN PLATAFORMA WEB CON PROPOSITO DE INVESTIGACIÓN Y CONSULTORIA.</v>
          </cell>
          <cell r="C1040" t="str">
            <v>LUCIO GERARDO  CRUZ VELASCO</v>
          </cell>
          <cell r="D1040">
            <v>4617779</v>
          </cell>
          <cell r="E1040" t="str">
            <v>lucruz@unicauca.edu.co</v>
          </cell>
          <cell r="F1040" t="str">
            <v>Formulado</v>
          </cell>
          <cell r="G1040">
            <v>42736</v>
          </cell>
          <cell r="H1040">
            <v>43070</v>
          </cell>
          <cell r="I1040" t="str">
            <v>Geotecnia vial y pavimentos</v>
          </cell>
          <cell r="J1040" t="str">
            <v>Facultad de Ingeniería Civil</v>
          </cell>
        </row>
        <row r="1041">
          <cell r="A1041">
            <v>4913</v>
          </cell>
          <cell r="B1041" t="str">
            <v>DISEÑO Y ELABORACION DE UN DISPOSITIVO DE SONDEO ELECTRICO VERTICAL</v>
          </cell>
          <cell r="C1041" t="str">
            <v>LUCIO GERARDO  CRUZ VELASCO</v>
          </cell>
          <cell r="D1041">
            <v>4617779</v>
          </cell>
          <cell r="E1041" t="str">
            <v>lucruz@unicauca.edu.co</v>
          </cell>
          <cell r="F1041" t="str">
            <v>Formulado</v>
          </cell>
          <cell r="G1041">
            <v>42370</v>
          </cell>
          <cell r="H1041">
            <v>42644</v>
          </cell>
          <cell r="I1041" t="str">
            <v>Geotecnia vial y pavimentos</v>
          </cell>
          <cell r="J1041" t="str">
            <v>Facultad de Ingeniería Civil</v>
          </cell>
        </row>
        <row r="1042">
          <cell r="A1042">
            <v>4914</v>
          </cell>
          <cell r="B1042" t="str">
            <v>ESTUDIO Y MEJORAMIENTO DE LAS CARACTERISTICAS ESTRUCTURALES DE LADRILLOS SIN COCCIÓN CON MATERIALES DEL CAUCA</v>
          </cell>
          <cell r="C1042" t="str">
            <v>LUCIO GERARDO  CRUZ VELASCO</v>
          </cell>
          <cell r="D1042">
            <v>4617779</v>
          </cell>
          <cell r="E1042" t="str">
            <v>lucruz@unicauca.edu.co</v>
          </cell>
          <cell r="F1042" t="str">
            <v>Formulado</v>
          </cell>
          <cell r="G1042">
            <v>42522</v>
          </cell>
          <cell r="H1042">
            <v>42887</v>
          </cell>
          <cell r="I1042" t="str">
            <v>Geotecnia vial y pavimentos</v>
          </cell>
          <cell r="J1042" t="str">
            <v>Facultad de Ingeniería Civil</v>
          </cell>
        </row>
        <row r="1043">
          <cell r="A1043">
            <v>4916</v>
          </cell>
          <cell r="B1043" t="str">
            <v>EVALUACIÓN Y DETERMINACIÓN DEL MODULO RESILIENTE DEL SUELO DE SUBRASANTE PARA EL DISEÑO DE PAVIMENTOS FLEXIBLES, EN CONDICIÓN DE SATURACIÓN PARCIAL PARA SUBRASANTES</v>
          </cell>
          <cell r="C1043" t="str">
            <v>LUCIO GERARDO  CRUZ VELASCO</v>
          </cell>
          <cell r="D1043">
            <v>4617779</v>
          </cell>
          <cell r="E1043" t="str">
            <v>lucruz@unicauca.edu.co</v>
          </cell>
          <cell r="F1043" t="str">
            <v>Formulado</v>
          </cell>
          <cell r="G1043">
            <v>42522</v>
          </cell>
          <cell r="H1043">
            <v>42887</v>
          </cell>
          <cell r="I1043" t="str">
            <v>Geotecnia vial y pavimentos</v>
          </cell>
          <cell r="J1043" t="str">
            <v>Facultad de Ingeniería Civil</v>
          </cell>
        </row>
        <row r="1044">
          <cell r="A1044">
            <v>4917</v>
          </cell>
          <cell r="B1044" t="str">
            <v>TRABAJOS SOCIALES EN EL CAUCA Y NARIÑO DE SOLICITUDES A LA FACULTAD DE INGENIERIA CIVIL AÑO 2018</v>
          </cell>
          <cell r="C1044" t="str">
            <v>LUCIO GERARDO  CRUZ VELASCO</v>
          </cell>
          <cell r="D1044">
            <v>4617779</v>
          </cell>
          <cell r="E1044" t="str">
            <v>lucruz@unicauca.edu.co</v>
          </cell>
          <cell r="F1044" t="str">
            <v>Formulado</v>
          </cell>
          <cell r="G1044">
            <v>43101</v>
          </cell>
          <cell r="H1044">
            <v>43252</v>
          </cell>
          <cell r="I1044" t="str">
            <v>Geotecnia vial y pavimentos</v>
          </cell>
          <cell r="J1044" t="str">
            <v>Facultad de Ingeniería Civil</v>
          </cell>
        </row>
        <row r="1045">
          <cell r="A1045">
            <v>4918</v>
          </cell>
          <cell r="B1045" t="str">
            <v xml:space="preserve">HYDRO-THERMO-MECHANICAL COUPLED PHENOMENA IN GEOTHERMAL EXPLOITATION_x000D_
</v>
          </cell>
          <cell r="C1045" t="str">
            <v>LUCIO GERARDO  CRUZ VELASCO</v>
          </cell>
          <cell r="D1045">
            <v>4617779</v>
          </cell>
          <cell r="E1045" t="str">
            <v>lucruz@unicauca.edu.co</v>
          </cell>
          <cell r="F1045" t="str">
            <v>Formulado</v>
          </cell>
          <cell r="G1045">
            <v>42005</v>
          </cell>
          <cell r="H1045">
            <v>42339</v>
          </cell>
          <cell r="I1045" t="str">
            <v>Geotecnia vial y pavimentos</v>
          </cell>
          <cell r="J1045" t="str">
            <v>Facultad de Ingeniería Civil</v>
          </cell>
        </row>
        <row r="1046">
          <cell r="A1046">
            <v>4919</v>
          </cell>
          <cell r="B1046" t="str">
            <v>Repeat protein Function Refinement, Annotation and Classification of Topologies</v>
          </cell>
          <cell r="C1046" t="str">
            <v>Nestor Milciades Diaz Mariño</v>
          </cell>
          <cell r="D1046">
            <v>91491883</v>
          </cell>
          <cell r="E1046" t="str">
            <v>nediaz@unicauca.edu.co</v>
          </cell>
          <cell r="F1046" t="str">
            <v>Revisión Comité Ética</v>
          </cell>
          <cell r="G1046">
            <v>43466</v>
          </cell>
          <cell r="H1046">
            <v>43830</v>
          </cell>
          <cell r="I1046" t="str">
            <v>Grupo de Investigación en Inteligencia Computacional - GICO</v>
          </cell>
          <cell r="J1046" t="str">
            <v>Facultad de Ingeniería Electrónica y Telecomunicaciones</v>
          </cell>
        </row>
        <row r="1047">
          <cell r="A1047">
            <v>4920</v>
          </cell>
          <cell r="B1047" t="str">
            <v>Micosis superficiales en una población infantil del municipio de Suarez. Cauca</v>
          </cell>
          <cell r="C1047" t="str">
            <v xml:space="preserve">Fabiola Eugenia Gonzalez Cuellar </v>
          </cell>
          <cell r="D1047">
            <v>34531970</v>
          </cell>
          <cell r="E1047" t="str">
            <v>fegonza@unicauca.edu.co</v>
          </cell>
          <cell r="F1047" t="str">
            <v>Formulado</v>
          </cell>
          <cell r="G1047">
            <v>43325</v>
          </cell>
          <cell r="H1047">
            <v>43721</v>
          </cell>
          <cell r="I1047" t="str">
            <v xml:space="preserve">Centro de Estudios en Microbiología y Parasitología - CEMPA </v>
          </cell>
          <cell r="J1047" t="str">
            <v>Facultad de Ciencias de la Salud</v>
          </cell>
        </row>
        <row r="1048">
          <cell r="A1048">
            <v>4921</v>
          </cell>
          <cell r="B1048" t="str">
            <v xml:space="preserve">Análisis In silico Oniom 2, y viabilidad Celular De Las Interacciones Entre Nanotubos De Carbono Armchair Y Aminoácidos </v>
          </cell>
          <cell r="C1048" t="str">
            <v>Emerson Alonso Rengifo Carpintero</v>
          </cell>
          <cell r="D1048">
            <v>94503655</v>
          </cell>
          <cell r="E1048" t="str">
            <v>emersonrengifo@unicauca.edu.co</v>
          </cell>
          <cell r="F1048" t="str">
            <v>Formulado</v>
          </cell>
          <cell r="G1048">
            <v>43466</v>
          </cell>
          <cell r="H1048">
            <v>43831</v>
          </cell>
          <cell r="I1048" t="str">
            <v>Química de Compuestos Bioactivos</v>
          </cell>
          <cell r="J1048" t="str">
            <v>Facultad de Ciencias Naturales, Exactas y de la Educación</v>
          </cell>
        </row>
        <row r="1049">
          <cell r="A1049">
            <v>4922</v>
          </cell>
          <cell r="B1049" t="str">
            <v>FACTORES CONDICIONANTES DE LA SALUD NUTRICIONAL EN  ESCOLARES DE UNA INSTITUCIÓN EDUCATIVA, POPAYAN 2018 - 2019</v>
          </cell>
          <cell r="C1049" t="str">
            <v>Martha Isabel Vivas Chacón</v>
          </cell>
          <cell r="D1049">
            <v>34544390</v>
          </cell>
          <cell r="E1049" t="str">
            <v>mavienf@unicauca.edu.co</v>
          </cell>
          <cell r="F1049" t="str">
            <v>Revisión Comité Ética</v>
          </cell>
          <cell r="G1049">
            <v>43435</v>
          </cell>
          <cell r="H1049">
            <v>43707</v>
          </cell>
          <cell r="I1049" t="str">
            <v>TJENG: INVESTIGACIÓN EN ENFERMERÍA</v>
          </cell>
          <cell r="J1049" t="str">
            <v>Facultad de Ciencias de la Salud</v>
          </cell>
        </row>
        <row r="1050">
          <cell r="A1050">
            <v>4924</v>
          </cell>
          <cell r="B1050" t="str">
            <v>Impacto sobre la condición física y el estilo de vida de un programa de ejercicio soportado en inteligencia artificial para pacientes con diabetes mellitus tipo 2.</v>
          </cell>
          <cell r="C1050" t="str">
            <v>ANDRES FELIPE VILLAQUIRAN HURTADO</v>
          </cell>
          <cell r="D1050">
            <v>1061704024</v>
          </cell>
          <cell r="E1050" t="str">
            <v>avillaquiran@unicauca.edu.co</v>
          </cell>
          <cell r="F1050" t="str">
            <v>No aprobado</v>
          </cell>
          <cell r="G1050">
            <v>43497</v>
          </cell>
          <cell r="H1050">
            <v>43862</v>
          </cell>
          <cell r="I1050" t="str">
            <v>Movimiento Corporal Humano y Calidad de Vida</v>
          </cell>
          <cell r="J1050" t="str">
            <v>Facultad de Ciencias de la Salud</v>
          </cell>
        </row>
        <row r="1051">
          <cell r="A1051">
            <v>4925</v>
          </cell>
          <cell r="B1051" t="str">
            <v>Prevención de lesiones Deportivas</v>
          </cell>
          <cell r="C1051" t="str">
            <v>ANDRES FELIPE VILLAQUIRAN HURTADO</v>
          </cell>
          <cell r="D1051">
            <v>1061704024</v>
          </cell>
          <cell r="E1051" t="str">
            <v>avillaquiran@unicauca.edu.co</v>
          </cell>
          <cell r="F1051" t="str">
            <v>Revisión Comité Ética</v>
          </cell>
          <cell r="G1051">
            <v>43497</v>
          </cell>
          <cell r="H1051">
            <v>43862</v>
          </cell>
          <cell r="I1051" t="str">
            <v>Movimiento Corporal Humano y Calidad de Vida</v>
          </cell>
          <cell r="J1051" t="str">
            <v>Facultad de Ciencias de la Salud</v>
          </cell>
        </row>
        <row r="1052">
          <cell r="A1052">
            <v>4926</v>
          </cell>
          <cell r="B1052" t="str">
            <v>ESTUDIO BÁSICO DE ESTABILIZACIÓN DE SUELOS DERIVADOS DE CENIZAS VOLCÁNICAS CON CEMENTO PARA INFRAESTRUCTURA</v>
          </cell>
          <cell r="C1052" t="str">
            <v>LUCIO GERARDO  CRUZ VELASCO</v>
          </cell>
          <cell r="D1052">
            <v>4617779</v>
          </cell>
          <cell r="E1052" t="str">
            <v>lucruz@unicauca.edu.co</v>
          </cell>
          <cell r="F1052" t="str">
            <v>Formulado</v>
          </cell>
          <cell r="G1052">
            <v>43282</v>
          </cell>
          <cell r="H1052">
            <v>43647</v>
          </cell>
          <cell r="I1052" t="str">
            <v>Geotecnia vial y pavimentos</v>
          </cell>
          <cell r="J1052" t="str">
            <v>Facultad de Ingeniería Civil</v>
          </cell>
        </row>
        <row r="1053">
          <cell r="A1053">
            <v>4928</v>
          </cell>
          <cell r="B1053" t="str">
            <v>Estudio de la amenaza por agroquímicos en una cuenca de abastecimiento de agua potable</v>
          </cell>
          <cell r="C1053" t="str">
            <v xml:space="preserve">Edgar Leonairo Pencué Fierro </v>
          </cell>
          <cell r="D1053">
            <v>76324546</v>
          </cell>
          <cell r="E1053" t="str">
            <v>leonairo@unicauca.edu.co</v>
          </cell>
          <cell r="F1053" t="str">
            <v>Revisión Comité Ética</v>
          </cell>
          <cell r="G1053">
            <v>43476</v>
          </cell>
          <cell r="H1053">
            <v>43841</v>
          </cell>
          <cell r="I1053" t="str">
            <v>Óptica y laser</v>
          </cell>
          <cell r="J1053" t="str">
            <v>Facultad de Ciencias Naturales, Exactas y de la Educación</v>
          </cell>
        </row>
        <row r="1054">
          <cell r="A1054">
            <v>4930</v>
          </cell>
          <cell r="B1054" t="str">
            <v>Si yo estereotipo es verdad; si tu estereotipas me duele: estereotipos de los estudiantes colombianos que se preparan para trabajar en campamentos de verano en el exterior de los mismos colombianos y de otras nacionalidades</v>
          </cell>
          <cell r="C1054" t="str">
            <v>PABLO ENRIQUE ACOSTA ACOSTA</v>
          </cell>
          <cell r="D1054">
            <v>93357723</v>
          </cell>
          <cell r="E1054" t="str">
            <v>peacosta@unicauca.edu.co</v>
          </cell>
          <cell r="F1054" t="str">
            <v>Formulado</v>
          </cell>
          <cell r="G1054">
            <v>43328</v>
          </cell>
          <cell r="H1054">
            <v>43692</v>
          </cell>
          <cell r="I1054" t="str">
            <v>Traducción, Cognición y Lenguas - TCL</v>
          </cell>
          <cell r="J1054" t="str">
            <v>Facultad de Ciencias Humanas y Sociales</v>
          </cell>
        </row>
        <row r="1055">
          <cell r="A1055">
            <v>4931</v>
          </cell>
          <cell r="B1055" t="str">
            <v>EVALUACIÓN DEL POTENCIAL DE EQUIVALENCIA TÓXICO POR EXPOSICIÓN A COMPUESTOS CANCERÍGENOS DURANTE PROCESOS DE COMBUSTIÓN EN ACTIVIDADES DOMÉSTICAS DIARIAS</v>
          </cell>
          <cell r="C1055" t="str">
            <v>NAZLY EFREDIS SANCHEZ PEÑA</v>
          </cell>
          <cell r="D1055">
            <v>55148729</v>
          </cell>
          <cell r="E1055" t="str">
            <v>nsanchez@unicauca.edu.co</v>
          </cell>
          <cell r="F1055" t="str">
            <v>No aprobado</v>
          </cell>
          <cell r="G1055">
            <v>43466</v>
          </cell>
          <cell r="H1055">
            <v>43830</v>
          </cell>
          <cell r="I1055" t="str">
            <v>Investigacion en Ingeniería Ambiental</v>
          </cell>
          <cell r="J1055" t="str">
            <v>Facultad de Ingeniería Civil</v>
          </cell>
        </row>
        <row r="1056">
          <cell r="A1056">
            <v>4932</v>
          </cell>
          <cell r="B1056" t="str">
            <v>Uso y Apropiación de las Tecnologías de Información y Comunicación para la Gestión del Riesgo en el Ámbito Rural: Una respuesta al Desafío del Cambio Climático desde la Escuela</v>
          </cell>
          <cell r="C1056" t="str">
            <v>Carolina González Serrano</v>
          </cell>
          <cell r="D1056">
            <v>37512055</v>
          </cell>
          <cell r="E1056" t="str">
            <v>cgonzals@unicauca.edu.co</v>
          </cell>
          <cell r="F1056" t="str">
            <v>Revisión Comité Ética</v>
          </cell>
          <cell r="G1056">
            <v>43466</v>
          </cell>
          <cell r="H1056">
            <v>43829</v>
          </cell>
          <cell r="I1056" t="str">
            <v>Grupo de Investigación en Inteligencia Computacional - GICO</v>
          </cell>
          <cell r="J1056" t="str">
            <v>Facultad de Ingeniería Electrónica y Telecomunicaciones</v>
          </cell>
        </row>
        <row r="1057">
          <cell r="A1057">
            <v>4933</v>
          </cell>
          <cell r="B1057" t="str">
            <v>Evaluación de la citotoxicidad y genotoxicidad de las nanopartículas de ZnO en células mononucleares de sangre periférica</v>
          </cell>
          <cell r="C1057" t="str">
            <v>Sofía Isabel Freyre Bernal</v>
          </cell>
          <cell r="D1057">
            <v>37122502</v>
          </cell>
          <cell r="E1057" t="str">
            <v>sifreyre@unicauca.edu.co</v>
          </cell>
          <cell r="F1057" t="str">
            <v>Revisión Comité Ética</v>
          </cell>
          <cell r="G1057">
            <v>43485</v>
          </cell>
          <cell r="H1057">
            <v>43850</v>
          </cell>
          <cell r="I1057" t="str">
            <v>Inmunología y Enfermedades infecciosas</v>
          </cell>
          <cell r="J1057" t="str">
            <v>Facultad de Ciencias de la Salud</v>
          </cell>
        </row>
        <row r="1058">
          <cell r="A1058">
            <v>4934</v>
          </cell>
          <cell r="B1058" t="str">
            <v>ANÁLISIS DE LA RESPUESTA MAGNETOCALÓRICA DE LAS MANGANITAS La0.67Ca0.33MnO3 y La0.7Ca0.2Ba0.1MnO3 OBTENIDAS POR SÍNTESIS QUÍMICA</v>
          </cell>
          <cell r="C1058" t="str">
            <v xml:space="preserve">Alfonso Enrique  Ramirez Sanabria </v>
          </cell>
          <cell r="D1058">
            <v>94310837</v>
          </cell>
          <cell r="E1058" t="str">
            <v>aramirez@unicauca.edu.co</v>
          </cell>
          <cell r="F1058" t="str">
            <v>No aprobado</v>
          </cell>
          <cell r="G1058">
            <v>43495</v>
          </cell>
          <cell r="H1058">
            <v>43860</v>
          </cell>
          <cell r="I1058" t="str">
            <v>Catalisis</v>
          </cell>
          <cell r="J1058" t="str">
            <v>Facultad de Ciencias Naturales, Exactas y de la Educación</v>
          </cell>
        </row>
        <row r="1059">
          <cell r="A1059">
            <v>4939</v>
          </cell>
          <cell r="B1059" t="str">
            <v>Childprogramming: Metodología de aprendizaje y trabajo colaborativo para el desarrollo del pensamiento computacional.</v>
          </cell>
          <cell r="C1059" t="str">
            <v>Julio Ariel Hurtado Alegria</v>
          </cell>
          <cell r="D1059">
            <v>76317623</v>
          </cell>
          <cell r="E1059" t="str">
            <v>ahurtado@unicauca.edu.co</v>
          </cell>
          <cell r="F1059" t="str">
            <v>No aprobado</v>
          </cell>
          <cell r="G1059">
            <v>43405</v>
          </cell>
          <cell r="H1059">
            <v>43770</v>
          </cell>
          <cell r="I1059" t="str">
            <v>Investigación y desarrollo en ingeniería de software - IDIS</v>
          </cell>
          <cell r="J1059" t="str">
            <v>Facultad de Ingeniería Electrónica y Telecomunicaciones</v>
          </cell>
        </row>
        <row r="1060">
          <cell r="A1060">
            <v>4940</v>
          </cell>
          <cell r="B1060" t="str">
            <v>RUTAS DE PROTECCIÓN BIOCULTURAL DE SEMILLAS TRADICIONALES  NATIVAS Y CRIOLLAS EN EL RESGUARDO DE PURACÉ, CAUCA.</v>
          </cell>
          <cell r="C1060" t="str">
            <v xml:space="preserve">Olga Lucia  Sanabria Diago </v>
          </cell>
          <cell r="D1060">
            <v>31296004</v>
          </cell>
          <cell r="E1060" t="str">
            <v>oldiago@unicauca.edu.co</v>
          </cell>
          <cell r="F1060" t="str">
            <v>Revisión VRI</v>
          </cell>
          <cell r="G1060">
            <v>43357</v>
          </cell>
          <cell r="H1060">
            <v>43722</v>
          </cell>
          <cell r="I1060" t="str">
            <v>GRUPO LATINOAMERICANO DE ETNOBOTANICOS GELA COLOMBIA</v>
          </cell>
          <cell r="J1060" t="str">
            <v>Facultad de Ciencias Naturales, Exactas y de la Educación</v>
          </cell>
        </row>
        <row r="1061">
          <cell r="A1061">
            <v>4944</v>
          </cell>
          <cell r="B1061" t="str">
            <v>Efecto de la No Estequiometría en la Estructura del Multiferroico SBNF y su Impacto en las Propiedades Multiferroicas</v>
          </cell>
          <cell r="C1061" t="str">
            <v xml:space="preserve">Claudia Fernanda  Villaquiran Raigoza </v>
          </cell>
          <cell r="D1061">
            <v>31927597</v>
          </cell>
          <cell r="E1061" t="str">
            <v>gure@unicauca.edu.co</v>
          </cell>
          <cell r="F1061" t="str">
            <v>Revisión Comité Ética</v>
          </cell>
          <cell r="G1061">
            <v>43495</v>
          </cell>
          <cell r="H1061">
            <v>43860</v>
          </cell>
          <cell r="I1061" t="str">
            <v>Ciencia y Tecnología de Materiales Cerámicos - CYTEMAC</v>
          </cell>
          <cell r="J1061" t="str">
            <v>Facultad de Ciencias Naturales, Exactas y de la Educación</v>
          </cell>
        </row>
        <row r="1062">
          <cell r="A1062">
            <v>4945</v>
          </cell>
          <cell r="B1062" t="str">
            <v xml:space="preserve">Evaluación preliminar del efecto anti-obesidad de la frambuesa (Rufus Idaeus) a través de su incorporación en la dieta de mujeres Caucanas obesas._x000D_
</v>
          </cell>
          <cell r="C1062" t="str">
            <v>Nancy Janneth Molano Tobar</v>
          </cell>
          <cell r="D1062">
            <v>34561489</v>
          </cell>
          <cell r="E1062" t="str">
            <v>najamoto@unicauca.edu.co</v>
          </cell>
          <cell r="F1062" t="str">
            <v>No aprobado</v>
          </cell>
          <cell r="G1062">
            <v>43485</v>
          </cell>
          <cell r="H1062">
            <v>43850</v>
          </cell>
          <cell r="I1062" t="str">
            <v>Salud y Motricidad Humana</v>
          </cell>
          <cell r="J1062" t="str">
            <v>Facultad de Ciencias Naturales, Exactas y de la Educación</v>
          </cell>
        </row>
        <row r="1063">
          <cell r="A1063">
            <v>4947</v>
          </cell>
          <cell r="B1063" t="str">
            <v>16 Salón regional de Artistas, Zona Pacífico, investigación curatorial: "Minga: Prácticas decoloniales"</v>
          </cell>
          <cell r="C1063" t="str">
            <v>Mario Armando  Valencia Cardona</v>
          </cell>
          <cell r="D1063">
            <v>10285254</v>
          </cell>
          <cell r="E1063" t="str">
            <v>mavalencia@unicauca.edu.co</v>
          </cell>
          <cell r="F1063" t="str">
            <v>En Ejecución</v>
          </cell>
          <cell r="G1063">
            <v>43376</v>
          </cell>
          <cell r="H1063">
            <v>43740</v>
          </cell>
          <cell r="I1063" t="str">
            <v>Grupo Interinstitucional Sensibilidades y Culturas del Sur Global</v>
          </cell>
          <cell r="J1063" t="str">
            <v>Facultad de Ciencias Humanas y Sociales</v>
          </cell>
        </row>
        <row r="1064">
          <cell r="A1064">
            <v>4948</v>
          </cell>
          <cell r="B1064" t="str">
            <v>IDENTIDAD PROFESORAL DE LOS DOCENTES DE LA FACULTAD CIENCIAS DE LA SALUD DE LA UNIVERSIDAD DEL CAUCA</v>
          </cell>
          <cell r="C1064" t="str">
            <v>Francisco Fernando Bohórquez Góngora</v>
          </cell>
          <cell r="D1064">
            <v>19451213</v>
          </cell>
          <cell r="E1064" t="str">
            <v>frabohorquez@unicauca.edu.co</v>
          </cell>
          <cell r="F1064" t="str">
            <v>Aprobado</v>
          </cell>
          <cell r="G1064">
            <v>43497</v>
          </cell>
          <cell r="H1064">
            <v>43862</v>
          </cell>
          <cell r="I1064" t="str">
            <v>Grupo de Investigación en Salud -GIS</v>
          </cell>
          <cell r="J1064" t="str">
            <v>Facultad de Ciencias de la Salud</v>
          </cell>
        </row>
        <row r="1065">
          <cell r="A1065">
            <v>4949</v>
          </cell>
          <cell r="B1065" t="str">
            <v>DINÁMICA DEL MERCURIO EN UNA RED TRÓFICA EN EL RÍO TETA. MUNICIPIO DE BUENOS AIRES - CAUCA.CONVENIO NO. 000447</v>
          </cell>
          <cell r="C1065" t="str">
            <v>Gerardo Andres Torres Rodriguez</v>
          </cell>
          <cell r="D1065">
            <v>10539083</v>
          </cell>
          <cell r="E1065" t="str">
            <v>gator@unicauca.edu.co</v>
          </cell>
          <cell r="F1065" t="str">
            <v>En Ejecución</v>
          </cell>
          <cell r="G1065">
            <v>43344</v>
          </cell>
          <cell r="H1065">
            <v>43709</v>
          </cell>
          <cell r="I1065" t="str">
            <v>GRUPO DE INVESTIGACION EN MICROSCOPIA Y ANALISIS DE IMÁGENES (GIMAI)</v>
          </cell>
          <cell r="J1065" t="str">
            <v>Facultad de Ciencias Naturales, Exactas y de la Educación</v>
          </cell>
        </row>
        <row r="1066">
          <cell r="A1066">
            <v>4950</v>
          </cell>
          <cell r="B1066" t="str">
            <v xml:space="preserve">ANÁLISIS DEL FACTOR INVESTIGACIÓN EN EL PROGRAMA DE DERECHO DE LA UNIVERSIDAD DEL CAUCA </v>
          </cell>
          <cell r="C1066" t="str">
            <v xml:space="preserve">ARISTIDES OBANDO CABEZAS </v>
          </cell>
          <cell r="D1066">
            <v>12918256</v>
          </cell>
          <cell r="E1066" t="str">
            <v>notiene@gmail.com</v>
          </cell>
          <cell r="F1066" t="str">
            <v>Revisión VRI</v>
          </cell>
          <cell r="G1066">
            <v>43427</v>
          </cell>
          <cell r="H1066">
            <v>43623</v>
          </cell>
          <cell r="I1066" t="str">
            <v>Grupo de Investigacion en Ética, Filosofia Política y Jurídica</v>
          </cell>
          <cell r="J1066" t="str">
            <v>Facultad de Derecho y Ciencias Políticas</v>
          </cell>
        </row>
        <row r="1067">
          <cell r="A1067">
            <v>4951</v>
          </cell>
          <cell r="B1067" t="str">
            <v>DETERMINACIÓN DE MATERIAL PARTICULADO (PM10) Y LOS HIDROCARBUROS AROMÁTICOS POLICÍCLICOS (PAHs) PRESENTES EN DOS PUNTOS UBICADOS EN EL CAMPUS TULCAN DE LA UNIVERSIDAD DEL CAUCA</v>
          </cell>
          <cell r="C1067" t="str">
            <v>NAZLY EFREDIS SANCHEZ PEÑA</v>
          </cell>
          <cell r="D1067">
            <v>55148729</v>
          </cell>
          <cell r="E1067" t="str">
            <v>nsanchez@unicauca.edu.co</v>
          </cell>
          <cell r="F1067" t="str">
            <v>Revisión Comité Ética</v>
          </cell>
          <cell r="G1067">
            <v>43374</v>
          </cell>
          <cell r="H1067">
            <v>43738</v>
          </cell>
          <cell r="I1067" t="str">
            <v>Investigacion en Ingeniería Ambiental</v>
          </cell>
          <cell r="J1067" t="str">
            <v>Facultad de Ingeniería Civil</v>
          </cell>
        </row>
        <row r="1068">
          <cell r="A1068">
            <v>4952</v>
          </cell>
          <cell r="B1068" t="str">
            <v>VALIDACIÓN DEL FILTRO LENTO EN ARENA PARA LA REMOCIÓN DEL PATÓGENO EMERGENTE   HELICOBACTER  PYLORI EN SISTEMAS DE ABASTECIMIENTO DE AGUA RURAL</v>
          </cell>
          <cell r="C1068" t="str">
            <v>Javier Ernesto Fernandez Mera</v>
          </cell>
          <cell r="D1068">
            <v>10541069</v>
          </cell>
          <cell r="E1068" t="str">
            <v>jefernandez@unicauca.edu.co</v>
          </cell>
          <cell r="F1068" t="str">
            <v>Revisión Comité Ética</v>
          </cell>
          <cell r="G1068">
            <v>43405</v>
          </cell>
          <cell r="H1068">
            <v>43770</v>
          </cell>
          <cell r="I1068" t="str">
            <v>Investigacion en Ingeniería Ambiental</v>
          </cell>
          <cell r="J1068" t="str">
            <v>Facultad de Ingeniería Civil</v>
          </cell>
        </row>
        <row r="1069">
          <cell r="A1069">
            <v>4953</v>
          </cell>
          <cell r="B1069" t="str">
            <v>DERECHO Y JUSTICIA SOCIAL: CONFLICTOS INTERETNICOS Y AMBIENTALES EN EL NORTE DEL DEPARTAMENTO DEL CAUCA</v>
          </cell>
          <cell r="C1069" t="str">
            <v xml:space="preserve">ARISTIDES OBANDO CABEZAS </v>
          </cell>
          <cell r="D1069">
            <v>12918256</v>
          </cell>
          <cell r="E1069" t="str">
            <v>notiene@gmail.com</v>
          </cell>
          <cell r="F1069" t="str">
            <v>Revisión VRI</v>
          </cell>
          <cell r="G1069">
            <v>43370</v>
          </cell>
          <cell r="H1069">
            <v>43735</v>
          </cell>
          <cell r="I1069" t="str">
            <v>Grupo de Investigacion en Ética, Filosofia Política y Jurídica</v>
          </cell>
          <cell r="J1069" t="str">
            <v>Facultad de Derecho y Ciencias Políticas</v>
          </cell>
        </row>
        <row r="1070">
          <cell r="A1070">
            <v>4954</v>
          </cell>
          <cell r="B1070" t="str">
            <v>Cátedra Permanente: Luis Carlos Pérez</v>
          </cell>
          <cell r="C1070" t="str">
            <v>FRANKLYN  FAJARDO SANDOVAL</v>
          </cell>
          <cell r="D1070">
            <v>17645840</v>
          </cell>
          <cell r="E1070" t="str">
            <v>fajardofs@unicaca.edu.co</v>
          </cell>
          <cell r="F1070" t="str">
            <v>Formulado</v>
          </cell>
          <cell r="G1070">
            <v>43344</v>
          </cell>
          <cell r="H1070">
            <v>43409</v>
          </cell>
          <cell r="I1070" t="str">
            <v>Derecho Médico, Derechos Humanos y Bioética</v>
          </cell>
          <cell r="J1070" t="str">
            <v>Facultad de Derecho y Ciencias Políticas</v>
          </cell>
        </row>
        <row r="1071">
          <cell r="A1071">
            <v>4956</v>
          </cell>
          <cell r="B1071" t="str">
            <v>DERECHO A LA CONSULTA PREVIA Y EL CONSENTIMIENTO LIBRE E INFORMADO DESDE UN ENFOQUE DIFERENCIAL EN LAS COMUNIDADES NEGRAS EN EL NORTE DEL CAUCA</v>
          </cell>
          <cell r="C1071" t="str">
            <v xml:space="preserve">ARISTIDES OBANDO CABEZAS </v>
          </cell>
          <cell r="D1071">
            <v>12918256</v>
          </cell>
          <cell r="E1071" t="str">
            <v>notiene@gmail.com</v>
          </cell>
          <cell r="F1071" t="str">
            <v>Formulado</v>
          </cell>
          <cell r="G1071">
            <v>43224</v>
          </cell>
          <cell r="H1071">
            <v>43589</v>
          </cell>
          <cell r="I1071" t="str">
            <v>Grupo de Investigacion en Ética, Filosofia Política y Jurídica</v>
          </cell>
          <cell r="J1071" t="str">
            <v>Facultad de Derecho y Ciencias Políticas</v>
          </cell>
        </row>
        <row r="1072">
          <cell r="A1072">
            <v>4957</v>
          </cell>
          <cell r="B1072" t="str">
            <v>Escalamiento de la capacidad insecticida del ajo (Allium sativum L.) sobre Tecia Solanivora en cultivos de papa del Centro Experimental La Tupía.</v>
          </cell>
          <cell r="C1072" t="str">
            <v>Maite del Pilar Rada Mendoza</v>
          </cell>
          <cell r="D1072">
            <v>66824631</v>
          </cell>
          <cell r="E1072" t="str">
            <v>mrada@unicauca.edu.co</v>
          </cell>
          <cell r="F1072" t="str">
            <v>No aprobado</v>
          </cell>
          <cell r="G1072">
            <v>43466</v>
          </cell>
          <cell r="H1072">
            <v>43830</v>
          </cell>
          <cell r="I1072" t="str">
            <v>Biotecnología, Calidad Medioambiental y Seguridad Agroalimentaria - BICAMSA</v>
          </cell>
          <cell r="J1072" t="str">
            <v>Facultad de Ciencias Naturales, Exactas y de la Educación</v>
          </cell>
        </row>
        <row r="1073">
          <cell r="A1073">
            <v>4958</v>
          </cell>
          <cell r="B1073" t="str">
            <v>EVALUACIÓN PRELIMINAR DEL POTENCIAL BIOINSECTICIDA DE LOS EXTRACTOS ETANÓLICOS TOTALES Y FRACCIONES DE CUATRO ESPECIES VEGETALES DEL DEPARTAMENTO DEL CAUCA</v>
          </cell>
          <cell r="C1073" t="str">
            <v>Juan Carlos Argoti Burbano</v>
          </cell>
          <cell r="D1073">
            <v>98378676</v>
          </cell>
          <cell r="E1073" t="str">
            <v>juanarg@unicauca.edu.co</v>
          </cell>
          <cell r="F1073" t="str">
            <v>Formulado</v>
          </cell>
          <cell r="G1073">
            <v>43486</v>
          </cell>
          <cell r="H1073">
            <v>43851</v>
          </cell>
          <cell r="I1073" t="str">
            <v>Química de Compuestos Bioactivos</v>
          </cell>
          <cell r="J1073" t="str">
            <v>Facultad de Ciencias Naturales, Exactas y de la Educación</v>
          </cell>
        </row>
        <row r="1074">
          <cell r="A1074">
            <v>4959</v>
          </cell>
          <cell r="B1074" t="str">
            <v>Acciones colectivas para la reducción del uso de plásticos al interior de la Universidad del Cauca</v>
          </cell>
          <cell r="C1074" t="str">
            <v>Olga Lucía Cadena Durán</v>
          </cell>
          <cell r="D1074">
            <v>52021928</v>
          </cell>
          <cell r="E1074" t="str">
            <v>olgacadena@unicauca.edu.co</v>
          </cell>
          <cell r="F1074" t="str">
            <v>Formulado</v>
          </cell>
          <cell r="G1074">
            <v>43405</v>
          </cell>
          <cell r="H1074">
            <v>43769</v>
          </cell>
          <cell r="I1074" t="str">
            <v>PENSAMIENTO ECONOMICO SOCIEDAD Y CULTURA</v>
          </cell>
          <cell r="J1074" t="str">
            <v>Facultad de Ciencias Contables Económicas y Administrativas</v>
          </cell>
        </row>
        <row r="1075">
          <cell r="A1075">
            <v>4961</v>
          </cell>
          <cell r="B1075" t="str">
            <v xml:space="preserve">Evaluación de la actividad biológica del extracto y el aceite esencial de Cannabis sativa cultivada en el resguardo huellas, en el departamento del Cauca   </v>
          </cell>
          <cell r="C1075" t="str">
            <v>Ricardo Benitez Benitez</v>
          </cell>
          <cell r="D1075">
            <v>16738295</v>
          </cell>
          <cell r="E1075" t="str">
            <v>rbenitez@atenea.ucauca.edu.co</v>
          </cell>
          <cell r="F1075" t="str">
            <v>Revisión Comité Ética</v>
          </cell>
          <cell r="G1075">
            <v>43412</v>
          </cell>
          <cell r="H1075">
            <v>43777</v>
          </cell>
          <cell r="I1075" t="str">
            <v>QUIMICA DE PRODUCTOS NATURALES - QPN</v>
          </cell>
          <cell r="J1075" t="str">
            <v>Facultad de Ciencias Naturales, Exactas y de la Educación</v>
          </cell>
        </row>
        <row r="1076">
          <cell r="A1076">
            <v>4962</v>
          </cell>
          <cell r="B1076" t="str">
            <v>“Implementación de la clínica jurídica en el centro de consultoría jurídica de la Universidad del Cauca. Fase I: Diseño Metodológico”</v>
          </cell>
          <cell r="C1076" t="str">
            <v>Jenny Esperanza Torres Martinez</v>
          </cell>
          <cell r="D1076">
            <v>1104699265</v>
          </cell>
          <cell r="E1076" t="str">
            <v>jetorres@unicauca.edu.co</v>
          </cell>
          <cell r="F1076" t="str">
            <v>Revisión VRI</v>
          </cell>
          <cell r="G1076">
            <v>43344</v>
          </cell>
          <cell r="H1076">
            <v>43707</v>
          </cell>
          <cell r="I1076" t="str">
            <v>Grupo de Investigacion en Ética, Filosofia Política y Jurídica</v>
          </cell>
          <cell r="J1076" t="str">
            <v>Facultad de Derecho y Ciencias Políticas</v>
          </cell>
        </row>
        <row r="1077">
          <cell r="A1077">
            <v>4964</v>
          </cell>
          <cell r="B1077" t="str">
            <v>Evaluación de la adherencia geosintético – mezcla asfáltica mediante la realización del ensayo Leutner</v>
          </cell>
          <cell r="C1077" t="str">
            <v>Jaime Rafael Obando Ante</v>
          </cell>
          <cell r="D1077">
            <v>10300990</v>
          </cell>
          <cell r="E1077" t="str">
            <v>jaimeobando@unicauca.edu.co</v>
          </cell>
          <cell r="F1077" t="str">
            <v>Formulado</v>
          </cell>
          <cell r="G1077">
            <v>43101</v>
          </cell>
          <cell r="H1077">
            <v>43465</v>
          </cell>
          <cell r="I1077" t="str">
            <v>Geotecnia vial y pavimentos</v>
          </cell>
          <cell r="J1077" t="str">
            <v>Facultad de Ingeniería Civil</v>
          </cell>
        </row>
        <row r="1078">
          <cell r="A1078">
            <v>4965</v>
          </cell>
          <cell r="B1078" t="str">
            <v>Aplicabilidad de la bicicleta como modo de transporte en la Universidad del Cauca</v>
          </cell>
          <cell r="C1078" t="str">
            <v>Carlos Aníbal  Calero Valenzuela</v>
          </cell>
          <cell r="D1078">
            <v>10293613</v>
          </cell>
          <cell r="E1078" t="str">
            <v>ccalero@unicauca.edu.co</v>
          </cell>
          <cell r="F1078" t="str">
            <v>Revisión VRI</v>
          </cell>
          <cell r="G1078">
            <v>43374</v>
          </cell>
          <cell r="H1078">
            <v>43739</v>
          </cell>
          <cell r="I1078" t="str">
            <v>INGENIERIA DE TRANSITO</v>
          </cell>
          <cell r="J1078" t="str">
            <v>Facultad de Ingeniería Civil</v>
          </cell>
        </row>
        <row r="1079">
          <cell r="A1079">
            <v>4966</v>
          </cell>
          <cell r="B1079" t="str">
            <v>Patrones de expresión de los antígenos Lewis B y sialyl-Lewis X  y la variabilidad de los genes BabA y SabA de Helicobacter pylori: un estudio en pacientes con lesiones gástricas.     </v>
          </cell>
          <cell r="C1079" t="str">
            <v>Claudia Patricia Acosta Astaiza</v>
          </cell>
          <cell r="D1079">
            <v>34561797</v>
          </cell>
          <cell r="E1079" t="str">
            <v>c_acosta_astaiza@hotmail.com</v>
          </cell>
          <cell r="F1079" t="str">
            <v>No aprobado</v>
          </cell>
          <cell r="G1079">
            <v>43466</v>
          </cell>
          <cell r="H1079">
            <v>43831</v>
          </cell>
          <cell r="I1079" t="str">
            <v>Genética Humana Aplicada - GIGHA</v>
          </cell>
          <cell r="J1079" t="str">
            <v>Facultad de Ciencias de la Salud</v>
          </cell>
        </row>
        <row r="1080">
          <cell r="A1080">
            <v>4968</v>
          </cell>
          <cell r="B1080" t="str">
            <v>Mejoramiento del estado de maduración de la tecnología Hap Hop para avanzar en el proceso de transferencia de resultados de Investigación</v>
          </cell>
          <cell r="C1080" t="str">
            <v>Diego Mauricio Lopez Gutierrez</v>
          </cell>
          <cell r="D1080">
            <v>76325018</v>
          </cell>
          <cell r="E1080" t="str">
            <v>dmlopez@unicauca.edu.co</v>
          </cell>
          <cell r="F1080" t="str">
            <v>No aprobado</v>
          </cell>
          <cell r="G1080">
            <v>43466</v>
          </cell>
          <cell r="H1080">
            <v>43830</v>
          </cell>
          <cell r="I1080" t="str">
            <v>Ingeniería Telemática</v>
          </cell>
          <cell r="J1080" t="str">
            <v>Facultad de Ingeniería Electrónica y Telecomunicaciones</v>
          </cell>
        </row>
        <row r="1081">
          <cell r="A1081">
            <v>4969</v>
          </cell>
          <cell r="B1081" t="str">
            <v>i-Pacífico: Instituciones Locales, Descentralización Fiscal Y Desarrollo En El Pacífico Colombiano</v>
          </cell>
          <cell r="C1081" t="str">
            <v>Monica Maria Sinisterra Rodriguez</v>
          </cell>
          <cell r="D1081">
            <v>67002775</v>
          </cell>
          <cell r="E1081" t="str">
            <v>msinisterra@unicauca.edu.co</v>
          </cell>
          <cell r="F1081" t="str">
            <v>Revisión Comité Ética</v>
          </cell>
          <cell r="G1081">
            <v>43497</v>
          </cell>
          <cell r="H1081">
            <v>43862</v>
          </cell>
          <cell r="I1081" t="str">
            <v>Desarrollo y Políticas Públicas. POLINOMIA.</v>
          </cell>
          <cell r="J1081" t="str">
            <v>Facultad de Ciencias Contables Económicas y Administrativas</v>
          </cell>
        </row>
        <row r="1082">
          <cell r="A1082">
            <v>4970</v>
          </cell>
          <cell r="B1082" t="str">
            <v>DESCRIPCIÓN DE UNA POBLACIÓN DE PACIENTES CON LUPUS ERITEMATOSO SISTÉMICO EN EL HOSPITAL UNIVERSITARIO SAN JOSÉ DE LA CIUDAD DE POPAYÁN, EN EL PERIODO DE FEBRERO DE 2019 A JUNIO DE 2020.</v>
          </cell>
          <cell r="C1082" t="str">
            <v>Beatriz Eugenia de la Santa fas Bastidas Sánchez</v>
          </cell>
          <cell r="D1082">
            <v>34551703</v>
          </cell>
          <cell r="E1082" t="str">
            <v>bbastidas@unicauca.edu.co</v>
          </cell>
          <cell r="F1082" t="str">
            <v>Formulado</v>
          </cell>
          <cell r="G1082">
            <v>43497</v>
          </cell>
          <cell r="H1082">
            <v>44012</v>
          </cell>
          <cell r="I1082" t="str">
            <v>SALUD, FAMILIA Y SOCIEDAD</v>
          </cell>
          <cell r="J1082" t="str">
            <v>Facultad de Ciencias de la Salud</v>
          </cell>
        </row>
        <row r="1083">
          <cell r="A1083">
            <v>4971</v>
          </cell>
          <cell r="B1083" t="str">
            <v>Barreras en la continuidad del tratamiento fonoaudiologico en pacientes egresados de na IPS de III nivel. Popayán 2018</v>
          </cell>
          <cell r="C1083" t="str">
            <v xml:space="preserve">Maria Consuelo  Chaves Peñaranda </v>
          </cell>
          <cell r="D1083">
            <v>34533840</v>
          </cell>
          <cell r="E1083" t="str">
            <v>mchaves@unicauca.edu.co</v>
          </cell>
          <cell r="F1083" t="str">
            <v>Formulado</v>
          </cell>
          <cell r="G1083">
            <v>43087</v>
          </cell>
          <cell r="H1083">
            <v>43615</v>
          </cell>
          <cell r="I1083" t="str">
            <v>Comunicación Humana y sus Desórdenes</v>
          </cell>
          <cell r="J1083" t="str">
            <v>Facultad de Ciencias de la Salud</v>
          </cell>
        </row>
        <row r="1084">
          <cell r="A1084">
            <v>4972</v>
          </cell>
          <cell r="B1084" t="str">
            <v>Caracterización genética de accesiones de morera Morus spp. y de hongos patógenos asociados al tallo de Morus indica</v>
          </cell>
          <cell r="C1084" t="str">
            <v xml:space="preserve">Martha Isabel  Almanza Pinzón </v>
          </cell>
          <cell r="D1084">
            <v>51613719</v>
          </cell>
          <cell r="E1084" t="str">
            <v>ialmanza@hotmail.com</v>
          </cell>
          <cell r="F1084" t="str">
            <v>Revisión Comité Ética</v>
          </cell>
          <cell r="G1084">
            <v>43466</v>
          </cell>
          <cell r="H1084">
            <v>43830</v>
          </cell>
          <cell r="I1084" t="str">
            <v>Sistemas Integrados de Produccion Agropecuaria, Forestal y Acuicola, SISINPRO</v>
          </cell>
          <cell r="J1084" t="str">
            <v>Facultad de Ciencias Agrarias</v>
          </cell>
        </row>
        <row r="1085">
          <cell r="A1085">
            <v>4973</v>
          </cell>
          <cell r="B1085" t="str">
            <v>Construcción de paz y tramitación de conflictos Cauca 2018: una mirada  territorial y con enfoque diferencial</v>
          </cell>
          <cell r="C1085" t="str">
            <v>Alexander Montoya Prada</v>
          </cell>
          <cell r="D1085">
            <v>94316202</v>
          </cell>
          <cell r="E1085" t="str">
            <v>alexmp@unicauca.edu.co</v>
          </cell>
          <cell r="F1085" t="str">
            <v>Revisión Comité Ética</v>
          </cell>
          <cell r="G1085">
            <v>43405</v>
          </cell>
          <cell r="H1085">
            <v>43770</v>
          </cell>
          <cell r="I1085" t="str">
            <v>Grupo de Investigación Actores, procesos e Instituciones Políticas- GIAPRIP</v>
          </cell>
          <cell r="J1085" t="str">
            <v>Facultad de Derecho y Ciencias Políticas</v>
          </cell>
        </row>
        <row r="1086">
          <cell r="A1086">
            <v>4974</v>
          </cell>
          <cell r="B1086" t="str">
            <v>Transferencia y apropiación social de conocimientos locales para el bien vivir</v>
          </cell>
          <cell r="C1086" t="str">
            <v>Carlos Corredor</v>
          </cell>
          <cell r="D1086">
            <v>7224256</v>
          </cell>
          <cell r="E1086" t="str">
            <v>cecorredor@unicauca.edu.co</v>
          </cell>
          <cell r="F1086" t="str">
            <v>No aprobado</v>
          </cell>
          <cell r="G1086">
            <v>43405</v>
          </cell>
          <cell r="H1086">
            <v>43769</v>
          </cell>
          <cell r="I1086" t="str">
            <v>PENSAMIENTO ECONOMICO SOCIEDAD Y CULTURA</v>
          </cell>
          <cell r="J1086" t="str">
            <v>Facultad de Ciencias Contables Económicas y Administrativas</v>
          </cell>
        </row>
        <row r="1087">
          <cell r="A1087">
            <v>4975</v>
          </cell>
          <cell r="B1087" t="str">
            <v>DESARROLLO DE UN ALIMENTO PROBIÓTICO COMO ALTERNATIVA PARA PROMOVER EL CRECIMIENTO, LA PRODUCTIVIDAD Y MEJORAR LA RESPUESTA INMUNE INNATA EN LA PRODUCCIÓN DE TILAPIA Y POLLOS DE ENGORDE</v>
          </cell>
          <cell r="C1087" t="str">
            <v>José Luis Hoyos Concha</v>
          </cell>
          <cell r="D1087">
            <v>76323371</v>
          </cell>
          <cell r="E1087" t="str">
            <v>jlhoyos@unicauca.edu.co</v>
          </cell>
          <cell r="F1087" t="str">
            <v>Formulado</v>
          </cell>
          <cell r="G1087">
            <v>43101</v>
          </cell>
          <cell r="H1087">
            <v>54789</v>
          </cell>
          <cell r="I1087" t="str">
            <v>Aprovechamiento de Subproductos, Residuos y Desechos Agroindustriales - ASUBAGROIN</v>
          </cell>
          <cell r="J1087" t="str">
            <v>Facultad de Ciencias Agrarias</v>
          </cell>
        </row>
        <row r="1088">
          <cell r="A1088">
            <v>4976</v>
          </cell>
          <cell r="B1088" t="str">
            <v>Francisco José De Caldas: Una aproximación a su vida y a  su obra en el marco de las Industrias Creativas y la Economía Naranja - FASE I</v>
          </cell>
          <cell r="C1088" t="str">
            <v>Andrés José Castrillón Muñoz</v>
          </cell>
          <cell r="D1088">
            <v>10535159</v>
          </cell>
          <cell r="E1088" t="str">
            <v>andresj99@yahoo.com</v>
          </cell>
          <cell r="F1088" t="str">
            <v>En Ejecución</v>
          </cell>
          <cell r="G1088">
            <v>43411</v>
          </cell>
          <cell r="H1088">
            <v>43775</v>
          </cell>
          <cell r="I1088" t="str">
            <v>DESARROLLO TURISTICO Y REGIONAL</v>
          </cell>
          <cell r="J1088" t="str">
            <v>Facultad de Ciencias Contables Económicas y Administrativas</v>
          </cell>
        </row>
        <row r="1089">
          <cell r="A1089">
            <v>4977</v>
          </cell>
          <cell r="B1089" t="str">
            <v>Plataforma de distribución y gestión de contenidos de video.</v>
          </cell>
          <cell r="C1089" t="str">
            <v>Rodrigo Alberto Ceron Martinez</v>
          </cell>
          <cell r="D1089">
            <v>10546135</v>
          </cell>
          <cell r="E1089" t="str">
            <v>rceron@unicauca.edu.co</v>
          </cell>
          <cell r="F1089" t="str">
            <v>No aprobado</v>
          </cell>
          <cell r="G1089">
            <v>43466</v>
          </cell>
          <cell r="H1089">
            <v>43800</v>
          </cell>
          <cell r="I1089" t="str">
            <v>Ingeniería Telemática</v>
          </cell>
          <cell r="J1089" t="str">
            <v>Facultad de Ingeniería Electrónica y Telecomunicaciones</v>
          </cell>
        </row>
        <row r="1090">
          <cell r="A1090">
            <v>4978</v>
          </cell>
          <cell r="B1090" t="str">
            <v>UNIDAD INTEGRAL SÉPTICA DE APROVECHAMIENTO (UISA): SISTEMA DE SANEAMIENTO EN EL TRATAMIENTO DE AGUAS RESIDUALES DOMÉSTICAS.</v>
          </cell>
          <cell r="C1090" t="str">
            <v>JUAN CARLOS  CASAS ZAPATA</v>
          </cell>
          <cell r="D1090">
            <v>15505403</v>
          </cell>
          <cell r="E1090" t="str">
            <v>jccasas@unicauca.edu.co</v>
          </cell>
          <cell r="F1090" t="str">
            <v>No aprobado</v>
          </cell>
          <cell r="G1090">
            <v>43497</v>
          </cell>
          <cell r="H1090">
            <v>43862</v>
          </cell>
          <cell r="I1090" t="str">
            <v xml:space="preserve">Grupo de Ciencia e ingeniería en sistemas ambientales </v>
          </cell>
          <cell r="J1090" t="str">
            <v>Facultad de Ingeniería Civil</v>
          </cell>
        </row>
        <row r="1091">
          <cell r="A1091">
            <v>4979</v>
          </cell>
          <cell r="B1091" t="str">
            <v>IMPLEMENTACIÓN DE CUADERNOS DE ÉTICA, FILOSOFIA Y DERECHO EN UNIVERSIDAD DEL CAUCA</v>
          </cell>
          <cell r="C1091" t="str">
            <v xml:space="preserve">ARISTIDES OBANDO CABEZAS </v>
          </cell>
          <cell r="D1091">
            <v>12918256</v>
          </cell>
          <cell r="E1091" t="str">
            <v>notiene@gmail.com</v>
          </cell>
          <cell r="F1091" t="str">
            <v>Formulado</v>
          </cell>
          <cell r="G1091">
            <v>43427</v>
          </cell>
          <cell r="H1091">
            <v>44439</v>
          </cell>
          <cell r="I1091" t="str">
            <v>Grupo de Investigacion en Ética, Filosofia Política y Jurídica</v>
          </cell>
          <cell r="J1091" t="str">
            <v>Facultad de Derecho y Ciencias Políticas</v>
          </cell>
        </row>
        <row r="1092">
          <cell r="A1092">
            <v>4980</v>
          </cell>
          <cell r="B1092" t="str">
            <v>Sistema de recomendación de insumos y proveedores del sector agrícola soportado en tecnologías de la web semántica y el aprendizaje automático</v>
          </cell>
          <cell r="C1092" t="str">
            <v>Juan Carlos Corrales Muñoz</v>
          </cell>
          <cell r="D1092">
            <v>76320096</v>
          </cell>
          <cell r="E1092" t="str">
            <v>jcorral@unicauca.edu.co</v>
          </cell>
          <cell r="F1092" t="str">
            <v>No aprobado</v>
          </cell>
          <cell r="G1092">
            <v>43466</v>
          </cell>
          <cell r="H1092">
            <v>43830</v>
          </cell>
          <cell r="I1092" t="str">
            <v>Ingeniería Telemática</v>
          </cell>
          <cell r="J1092" t="str">
            <v>Facultad de Ingeniería Electrónica y Telecomunicaciones</v>
          </cell>
        </row>
        <row r="1093">
          <cell r="A1093">
            <v>4981</v>
          </cell>
          <cell r="B1093" t="str">
            <v>Evaluar  un prototipo industrial de un sistema de Infraestructura Avanzada de Medición soportado en tecnología de identificación de balances energéticos para transformadores de distribución</v>
          </cell>
          <cell r="C1093" t="str">
            <v>Juan Fernando Flórez Marulanda</v>
          </cell>
          <cell r="D1093">
            <v>94382281</v>
          </cell>
          <cell r="E1093" t="str">
            <v>jflorez@unicauca.edu.co</v>
          </cell>
          <cell r="F1093" t="str">
            <v>Aprobado</v>
          </cell>
          <cell r="G1093">
            <v>43390</v>
          </cell>
          <cell r="H1093">
            <v>43572</v>
          </cell>
          <cell r="I1093" t="str">
            <v>Automática Industrial</v>
          </cell>
          <cell r="J1093" t="str">
            <v>Facultad de Ingeniería Electrónica y Telecomunicaciones</v>
          </cell>
        </row>
        <row r="1094">
          <cell r="A1094">
            <v>4982</v>
          </cell>
          <cell r="B1094" t="str">
            <v>EXPERIENCIA CON TROMBOLISIS ENDOVENOSA EN ATAQUE CEREBROVASCULAR AGUDO ISQUEMICO, EN EL DEPARTAMENTO DEL CAUCA-COLOMBIA, ENTRE 2010 Y 2017</v>
          </cell>
          <cell r="C1094" t="str">
            <v>Tomas Omar Zamora Bastidas</v>
          </cell>
          <cell r="D1094">
            <v>12950043</v>
          </cell>
          <cell r="E1094" t="str">
            <v>tzamora@unicauca.edu.co</v>
          </cell>
          <cell r="F1094" t="str">
            <v>Revisión VRI</v>
          </cell>
          <cell r="G1094">
            <v>43435</v>
          </cell>
          <cell r="H1094">
            <v>43800</v>
          </cell>
          <cell r="I1094" t="str">
            <v>Grupo de Investigación en Salud -GIS</v>
          </cell>
          <cell r="J1094" t="str">
            <v>Facultad de Ciencias de la Salud</v>
          </cell>
        </row>
        <row r="1095">
          <cell r="A1095">
            <v>4983</v>
          </cell>
          <cell r="B1095" t="str">
            <v>Transferencia para la obtención de Miel Express de Stevia</v>
          </cell>
          <cell r="C1095" t="str">
            <v>Luis Alberto Lenis Velasquez</v>
          </cell>
          <cell r="D1095">
            <v>16687208</v>
          </cell>
          <cell r="E1095" t="str">
            <v>qolenis@unicauca.edu.co</v>
          </cell>
          <cell r="F1095" t="str">
            <v>Aprobado</v>
          </cell>
          <cell r="G1095">
            <v>43343</v>
          </cell>
          <cell r="H1095">
            <v>43892</v>
          </cell>
          <cell r="I1095" t="str">
            <v>QUIMICA DE PRODUCTOS NATURALES - QPN</v>
          </cell>
          <cell r="J1095" t="str">
            <v>Facultad de Ciencias Naturales, Exactas y de la Educación</v>
          </cell>
        </row>
        <row r="1096">
          <cell r="A1096">
            <v>4984</v>
          </cell>
          <cell r="B1096" t="str">
            <v>Comprensión de textos narrativos en niños sordos usuarios de la lengua de señas colombiana de una institución educativa publica de Popayán-</v>
          </cell>
          <cell r="C1096" t="str">
            <v>Adriana Carolina Casas Bustillo</v>
          </cell>
          <cell r="D1096">
            <v>34320833</v>
          </cell>
          <cell r="E1096" t="str">
            <v>acasas@unicauca.edu.co</v>
          </cell>
          <cell r="F1096" t="str">
            <v>Revisión VRI</v>
          </cell>
          <cell r="G1096">
            <v>43475</v>
          </cell>
          <cell r="H1096">
            <v>43840</v>
          </cell>
          <cell r="I1096" t="str">
            <v>Comunicación Humana y sus Desórdenes</v>
          </cell>
          <cell r="J1096" t="str">
            <v>Facultad de Ciencias de la Salud</v>
          </cell>
        </row>
        <row r="1097">
          <cell r="A1097">
            <v>4985</v>
          </cell>
          <cell r="B1097" t="str">
            <v xml:space="preserve">Estructuración del Paquete Tecnológico de Proteina Hidrolizada a partir de visceras de pescado </v>
          </cell>
          <cell r="C1097" t="str">
            <v>José Luis Hoyos Concha</v>
          </cell>
          <cell r="D1097">
            <v>76323371</v>
          </cell>
          <cell r="E1097" t="str">
            <v>jlhoyos@unicauca.edu.co</v>
          </cell>
          <cell r="F1097" t="str">
            <v>Aprobado</v>
          </cell>
          <cell r="G1097">
            <v>43374</v>
          </cell>
          <cell r="H1097">
            <v>43585</v>
          </cell>
          <cell r="I1097" t="str">
            <v>Aprovechamiento de Subproductos, Residuos y Desechos Agroindustriales - ASUBAGROIN</v>
          </cell>
          <cell r="J1097" t="str">
            <v>Facultad de Ciencias Agrarias</v>
          </cell>
        </row>
        <row r="1098">
          <cell r="A1098">
            <v>4986</v>
          </cell>
          <cell r="B1098" t="str">
            <v>La contaminación del aire en la ciudad de Popayán, una externalidad del sistema de transporte</v>
          </cell>
          <cell r="C1098" t="str">
            <v>Juliana Isabel Sarmiento Castillo</v>
          </cell>
          <cell r="D1098">
            <v>34317090</v>
          </cell>
          <cell r="E1098" t="str">
            <v>jisarmiento@unicauca.edu.co</v>
          </cell>
          <cell r="F1098" t="str">
            <v>No aprobado</v>
          </cell>
          <cell r="G1098">
            <v>43497</v>
          </cell>
          <cell r="H1098">
            <v>43862</v>
          </cell>
          <cell r="I1098" t="str">
            <v>Entropía</v>
          </cell>
          <cell r="J1098" t="str">
            <v>Facultad de Ciencias Contables Económicas y Administrativas</v>
          </cell>
        </row>
        <row r="1099">
          <cell r="A1099">
            <v>4987</v>
          </cell>
          <cell r="B1099" t="str">
            <v>PLATAFORMA DE HERRAMIENTAS PARA LA EVALUACIÓN DE RIESGOS BIOFÍSICOS EN CUENCAS HÍDRICAS</v>
          </cell>
          <cell r="C1099" t="str">
            <v>Apolinar Figueroa Casas</v>
          </cell>
          <cell r="D1099">
            <v>10535397</v>
          </cell>
          <cell r="E1099" t="str">
            <v>apolinar@unicauca.edu.co</v>
          </cell>
          <cell r="F1099" t="str">
            <v>No aprobado</v>
          </cell>
          <cell r="G1099">
            <v>43405</v>
          </cell>
          <cell r="H1099">
            <v>43799</v>
          </cell>
          <cell r="I1099" t="str">
            <v>Estudios Ambientales</v>
          </cell>
          <cell r="J1099" t="str">
            <v>Facultad de Ciencias Naturales, Exactas y de la Educación</v>
          </cell>
        </row>
        <row r="1100">
          <cell r="A1100">
            <v>4988</v>
          </cell>
          <cell r="B1100" t="str">
            <v xml:space="preserve">Plástico flexible biodegradable con aplicación en bolsa publicitaria_x000D_
</v>
          </cell>
          <cell r="C1100" t="str">
            <v>Hugo Portela Guarin</v>
          </cell>
          <cell r="D1100">
            <v>16347249</v>
          </cell>
          <cell r="E1100" t="str">
            <v>hportela@unicauca.edu.co</v>
          </cell>
          <cell r="F1100" t="str">
            <v>Aprobado</v>
          </cell>
          <cell r="G1100">
            <v>43405</v>
          </cell>
          <cell r="H1100">
            <v>43586</v>
          </cell>
          <cell r="I1100" t="str">
            <v>Antropos</v>
          </cell>
          <cell r="J1100" t="str">
            <v>Facultad de Ciencias Humanas y Sociales</v>
          </cell>
        </row>
        <row r="1101">
          <cell r="A1101">
            <v>4989</v>
          </cell>
          <cell r="B1101" t="str">
            <v>Sistemas integrados de producción agropecuaria como estrategias para la sostenibilidad y sustentabilidad de los productores rurales.</v>
          </cell>
          <cell r="C1101" t="str">
            <v>Nelson Jose Vivas Quila</v>
          </cell>
          <cell r="D1101">
            <v>10545742</v>
          </cell>
          <cell r="E1101" t="str">
            <v>nvivas@unicauca.edu.co</v>
          </cell>
          <cell r="F1101" t="str">
            <v>No aprobado</v>
          </cell>
          <cell r="G1101">
            <v>43374</v>
          </cell>
          <cell r="H1101">
            <v>43738</v>
          </cell>
          <cell r="I1101" t="str">
            <v>Nutrición Agropecuaria</v>
          </cell>
          <cell r="J1101" t="str">
            <v>Facultad de Ciencias Agrarias</v>
          </cell>
        </row>
        <row r="1102">
          <cell r="A1102">
            <v>4990</v>
          </cell>
          <cell r="B1102" t="str">
            <v>"Medición de los efectos causales de un programa de entrenamiento para las pruebas Saber Pro 2019, en estudiantes de Economía: Un programa experimental como herramienta para mejorar la calidad de los programas de la Universidad del Cauca"</v>
          </cell>
          <cell r="C1102" t="str">
            <v>Claudia Liceth Fajardo Hoyos</v>
          </cell>
          <cell r="D1102">
            <v>25273114</v>
          </cell>
          <cell r="E1102" t="str">
            <v>cfajardo@unicauca.edu.co</v>
          </cell>
          <cell r="F1102" t="str">
            <v>Revisión Comité Ética</v>
          </cell>
          <cell r="G1102">
            <v>43497</v>
          </cell>
          <cell r="H1102">
            <v>43862</v>
          </cell>
          <cell r="I1102" t="str">
            <v>Entropía</v>
          </cell>
          <cell r="J1102" t="str">
            <v>Facultad de Ciencias Contables Económicas y Administrativas</v>
          </cell>
        </row>
        <row r="1103">
          <cell r="A1103">
            <v>4991</v>
          </cell>
          <cell r="B1103" t="str">
            <v>EVALUACIÓN DEL POTENCIAL DE EQUIVALENCIA TÓXICO POR EXPOSICIÓN A COMPUESTOS CANCERÍGENOS DURANTE PROCESOS DE COMBUSTIÓN  EN ACTIVIDADES DOMÉSTICAS DIARIAS (BR)</v>
          </cell>
          <cell r="C1103" t="str">
            <v>NAZLY EFREDIS SANCHEZ PEÑA</v>
          </cell>
          <cell r="D1103">
            <v>55148729</v>
          </cell>
          <cell r="E1103" t="str">
            <v>nsanchez@unicauca.edu.co</v>
          </cell>
          <cell r="F1103" t="str">
            <v>Revisión VRI</v>
          </cell>
          <cell r="G1103">
            <v>43466</v>
          </cell>
          <cell r="H1103">
            <v>43830</v>
          </cell>
          <cell r="I1103" t="str">
            <v>Investigacion en Ingeniería Ambiental</v>
          </cell>
          <cell r="J1103" t="str">
            <v>Facultad de Ingeniería Civil</v>
          </cell>
        </row>
        <row r="1104">
          <cell r="A1104">
            <v>4992</v>
          </cell>
          <cell r="B1104" t="str">
            <v>Intervención estética en el espacio público enfocada al reconocimiento ciudadano de la violencia obstétrica.</v>
          </cell>
          <cell r="C1104" t="str">
            <v>Elisa Jojoa Tobar</v>
          </cell>
          <cell r="D1104">
            <v>34562244</v>
          </cell>
          <cell r="E1104" t="str">
            <v>elisaj@unicauca.edu.co</v>
          </cell>
          <cell r="F1104" t="str">
            <v>Revisión VRI</v>
          </cell>
          <cell r="G1104">
            <v>43405</v>
          </cell>
          <cell r="H1104">
            <v>43770</v>
          </cell>
          <cell r="I1104" t="str">
            <v>TJENG: INVESTIGACIÓN EN ENFERMERÍA</v>
          </cell>
          <cell r="J1104" t="str">
            <v>Facultad de Ciencias de la Salud</v>
          </cell>
        </row>
        <row r="1105">
          <cell r="A1105">
            <v>4993</v>
          </cell>
          <cell r="B1105" t="str">
            <v>Desarrollo y alcances de los derechos humanos, la inmunidad de los estados y el sistema interamericano de protección de derechos humanos</v>
          </cell>
          <cell r="C1105" t="str">
            <v>Maria Fernanda  Figueroa Gómez</v>
          </cell>
          <cell r="D1105">
            <v>34555659</v>
          </cell>
          <cell r="E1105" t="str">
            <v>maolucia@unicauca.edu.co</v>
          </cell>
          <cell r="F1105" t="str">
            <v>En Ejecución</v>
          </cell>
          <cell r="G1105">
            <v>43341</v>
          </cell>
          <cell r="H1105">
            <v>43674</v>
          </cell>
          <cell r="I1105" t="str">
            <v>Derecho, Constitución y Democracia</v>
          </cell>
          <cell r="J1105" t="str">
            <v>Facultad de Derecho y Ciencias Políticas</v>
          </cell>
        </row>
        <row r="1106">
          <cell r="A1106">
            <v>4994</v>
          </cell>
          <cell r="B1106" t="str">
            <v>Memorias, cartas y diarios de guerras del siglo XIX colombiano (fase I)</v>
          </cell>
          <cell r="C1106" t="str">
            <v>Luis Ervin Prado Arellano</v>
          </cell>
          <cell r="D1106">
            <v>16796648</v>
          </cell>
          <cell r="E1106" t="str">
            <v>leprado@unicauca.edu.co</v>
          </cell>
          <cell r="F1106" t="str">
            <v>Formulado</v>
          </cell>
          <cell r="G1106">
            <v>43466</v>
          </cell>
          <cell r="H1106">
            <v>43830</v>
          </cell>
          <cell r="I1106" t="str">
            <v>ESTADO NACION: ORGANIZACIONES E INSTITUCIONES</v>
          </cell>
          <cell r="J1106" t="str">
            <v>Facultad de Ciencias Humanas y Sociales</v>
          </cell>
        </row>
        <row r="1107">
          <cell r="A1107">
            <v>4995</v>
          </cell>
          <cell r="B1107" t="str">
            <v>El Diario De Experiencias de La Licenciatura en Lenguas Modernas Inglés-Francés, Universidad Del Cauca, Popayán</v>
          </cell>
          <cell r="C1107" t="str">
            <v>María Cristina  Garrido Ramírez</v>
          </cell>
          <cell r="D1107">
            <v>36174361</v>
          </cell>
          <cell r="E1107" t="str">
            <v>mcgarrido@unicauca.edu.co</v>
          </cell>
          <cell r="F1107" t="str">
            <v>Formulado</v>
          </cell>
          <cell r="G1107">
            <v>43321</v>
          </cell>
          <cell r="H1107">
            <v>43685</v>
          </cell>
          <cell r="I1107" t="str">
            <v>SABER PEDAGÓGICO: LENGUA, CULTURA Y FORMACIÓN</v>
          </cell>
          <cell r="J1107" t="str">
            <v>Facultad de Ciencias Humanas y Sociales</v>
          </cell>
        </row>
        <row r="1108">
          <cell r="A1108">
            <v>4996</v>
          </cell>
          <cell r="B1108" t="str">
            <v>Inmersión en inglés para el desarrollo integral de la primera infancia en la vereda El Sendero</v>
          </cell>
          <cell r="C1108" t="str">
            <v>María Cristina  Garrido Ramírez</v>
          </cell>
          <cell r="D1108">
            <v>36174361</v>
          </cell>
          <cell r="E1108" t="str">
            <v>mcgarrido@unicauca.edu.co</v>
          </cell>
          <cell r="F1108" t="str">
            <v>Formulado</v>
          </cell>
          <cell r="G1108">
            <v>43349</v>
          </cell>
          <cell r="H1108">
            <v>43713</v>
          </cell>
          <cell r="I1108" t="str">
            <v>SABER PEDAGÓGICO: LENGUA, CULTURA Y FORMACIÓN</v>
          </cell>
          <cell r="J1108" t="str">
            <v>Facultad de Ciencias Humanas y Sociales</v>
          </cell>
        </row>
        <row r="1109">
          <cell r="A1109">
            <v>4997</v>
          </cell>
          <cell r="B1109" t="str">
            <v>Experiencias Significativas de Uso de TIC  para la Sensibilización Comunitaria en Gestión Integral del Riesgo - Proyecto Piloto en Institución Educativa Quintana, Popayán (Cauca).</v>
          </cell>
          <cell r="C1109" t="str">
            <v>Carolina González Serrano</v>
          </cell>
          <cell r="D1109">
            <v>37512055</v>
          </cell>
          <cell r="E1109" t="str">
            <v>cgonzals@unicauca.edu.co</v>
          </cell>
          <cell r="F1109" t="str">
            <v>Revisión VRI</v>
          </cell>
          <cell r="G1109">
            <v>43466</v>
          </cell>
          <cell r="H1109">
            <v>43821</v>
          </cell>
          <cell r="I1109" t="str">
            <v>Grupo de Investigación en Inteligencia Computacional - GICO</v>
          </cell>
          <cell r="J1109" t="str">
            <v>Facultad de Ingeniería Electrónica y Telecomunicaciones</v>
          </cell>
        </row>
        <row r="1110">
          <cell r="A1110">
            <v>4998</v>
          </cell>
          <cell r="B1110" t="str">
            <v xml:space="preserve">Estudios técnicos para proyecto de pavimentación vía acceso a la Vereda San Bernardino - Popayán </v>
          </cell>
          <cell r="C1110" t="str">
            <v>Alexandra  Rosas Palomino</v>
          </cell>
          <cell r="D1110">
            <v>34560633</v>
          </cell>
          <cell r="E1110" t="str">
            <v>aropa@unicauca.edu.co</v>
          </cell>
          <cell r="F1110" t="str">
            <v>Revisión VRI</v>
          </cell>
          <cell r="G1110">
            <v>43393</v>
          </cell>
          <cell r="H1110">
            <v>43497</v>
          </cell>
          <cell r="I1110" t="str">
            <v>INGENIERIA DE TRANSITO</v>
          </cell>
          <cell r="J1110" t="str">
            <v>Facultad de Ingeniería Civil</v>
          </cell>
        </row>
        <row r="1111">
          <cell r="A1111">
            <v>4999</v>
          </cell>
          <cell r="B1111" t="str">
            <v xml:space="preserve">Eventos Cardiovasculares Mayores y Mortalidad en Pacientes con Enfermedad Arterial Periférica </v>
          </cell>
          <cell r="C1111" t="str">
            <v>Astrid Lorena Urbano Cano</v>
          </cell>
          <cell r="D1111">
            <v>34316777</v>
          </cell>
          <cell r="E1111" t="str">
            <v>alurbano@unicauca.edu.co</v>
          </cell>
          <cell r="F1111" t="str">
            <v>Formulado</v>
          </cell>
          <cell r="G1111">
            <v>43405</v>
          </cell>
          <cell r="H1111">
            <v>43770</v>
          </cell>
          <cell r="I1111" t="str">
            <v>Genética Humana Aplicada - GIGHA</v>
          </cell>
          <cell r="J1111" t="str">
            <v>Facultad de Ciencias de la Salud</v>
          </cell>
        </row>
        <row r="1112">
          <cell r="A1112">
            <v>5000</v>
          </cell>
          <cell r="B1112" t="str">
            <v>Esquema de Radiología Digital por Rayos X Basado en Sensado Compresivo</v>
          </cell>
          <cell r="C1112" t="str">
            <v>Pablo Emilio Jojoa Gomez</v>
          </cell>
          <cell r="D1112">
            <v>12985932</v>
          </cell>
          <cell r="E1112" t="str">
            <v>pjojoa@unicauca.edu.co</v>
          </cell>
          <cell r="F1112" t="str">
            <v>Formulado</v>
          </cell>
          <cell r="G1112">
            <v>43466</v>
          </cell>
          <cell r="H1112">
            <v>43830</v>
          </cell>
          <cell r="I1112" t="str">
            <v>Grupo I+D Nuevas Tecnologías en Telecomunicaciones - GNTT</v>
          </cell>
          <cell r="J1112" t="str">
            <v>Facultad de Ingeniería Electrónica y Telecomunicaciones</v>
          </cell>
        </row>
        <row r="1113">
          <cell r="A1113">
            <v>5004</v>
          </cell>
          <cell r="B1113" t="str">
            <v>COMPARACIÓN DE LA ACTIVIDAD CITOTÓXICA, FITOTÓXICA Y ANTIOFÍDICA EN LOS EXTRACTOS ETANÓLICOS TOTALES DE HOJAS EN LAS ESPECIES Crinum amabile, Crinum jagus Y Crinum x powellii.</v>
          </cell>
          <cell r="C1113" t="str">
            <v>FERNANDO JOSE HERNANDEZ BLANCO</v>
          </cell>
          <cell r="D1113">
            <v>91155450</v>
          </cell>
          <cell r="E1113" t="str">
            <v>fjhernandez@unicauca.edu.co</v>
          </cell>
          <cell r="F1113" t="str">
            <v>Formulado</v>
          </cell>
          <cell r="G1113">
            <v>43314</v>
          </cell>
          <cell r="H1113">
            <v>43648</v>
          </cell>
          <cell r="I1113" t="str">
            <v>Química de Compuestos Bioactivos</v>
          </cell>
          <cell r="J1113" t="str">
            <v>Facultad de Ciencias Naturales, Exactas y de la Educación</v>
          </cell>
        </row>
        <row r="1114">
          <cell r="A1114">
            <v>5005</v>
          </cell>
          <cell r="B1114" t="str">
            <v xml:space="preserve">Gestión Automática de Redes definida por Software soportada en aprendizaje por refuerzo y planificación automática </v>
          </cell>
          <cell r="C1114" t="str">
            <v>jose armando ordonez cordoba</v>
          </cell>
          <cell r="D1114">
            <v>4616289</v>
          </cell>
          <cell r="E1114" t="str">
            <v>jaordonez@unicauca.edu.co</v>
          </cell>
          <cell r="F1114" t="str">
            <v>Formulado</v>
          </cell>
          <cell r="G1114">
            <v>43468</v>
          </cell>
          <cell r="H1114">
            <v>43833</v>
          </cell>
          <cell r="I1114" t="str">
            <v>Ingeniería Telemática</v>
          </cell>
          <cell r="J1114" t="str">
            <v>Facultad de Ingeniería Electrónica y Telecomunicaciones</v>
          </cell>
        </row>
        <row r="1115">
          <cell r="A1115">
            <v>5006</v>
          </cell>
          <cell r="B1115" t="str">
            <v>Evaluación de alternativas de trazabilidad turística basada en sistemas ubicuos</v>
          </cell>
          <cell r="C1115" t="str">
            <v>Gustavo Adolfo Ramirez Gonzalez</v>
          </cell>
          <cell r="D1115">
            <v>76329206</v>
          </cell>
          <cell r="E1115" t="str">
            <v>gramirez@unicauca.edu.co</v>
          </cell>
          <cell r="F1115" t="str">
            <v>Formulado</v>
          </cell>
          <cell r="G1115">
            <v>42737</v>
          </cell>
          <cell r="H1115">
            <v>43831</v>
          </cell>
          <cell r="I1115" t="str">
            <v>Ingeniería Telemática</v>
          </cell>
          <cell r="J1115" t="str">
            <v>Facultad de Ingeniería Electrónica y Telecomunicaciones</v>
          </cell>
        </row>
        <row r="1116">
          <cell r="A1116">
            <v>5007</v>
          </cell>
          <cell r="B1116" t="str">
            <v>Sistema de recomendación de experiencias turísticas basado en datos de dispositivos wearable</v>
          </cell>
          <cell r="C1116" t="str">
            <v>Gustavo Adolfo Ramirez Gonzalez</v>
          </cell>
          <cell r="D1116">
            <v>76329206</v>
          </cell>
          <cell r="E1116" t="str">
            <v>gramirez@unicauca.edu.co</v>
          </cell>
          <cell r="F1116" t="str">
            <v>Formulado</v>
          </cell>
          <cell r="G1116">
            <v>42737</v>
          </cell>
          <cell r="H1116">
            <v>43831</v>
          </cell>
          <cell r="I1116" t="str">
            <v>Ingeniería Telemática</v>
          </cell>
          <cell r="J1116" t="str">
            <v>Facultad de Ingeniería Electrónica y Telecomunicaciones</v>
          </cell>
        </row>
        <row r="1117">
          <cell r="A1117">
            <v>5011</v>
          </cell>
          <cell r="B1117" t="str">
            <v>ACOMPAÑAMIENTO A ORGANIZACIONES ADMINISTRADORAS DE ACUEDUCTOS RURALES EN LA GESTIÓN INTEGRAL DEL RECURSO HÍDRICO</v>
          </cell>
          <cell r="C1117" t="str">
            <v xml:space="preserve">Juan Pablo  Paz Concha </v>
          </cell>
          <cell r="D1117">
            <v>10547536</v>
          </cell>
          <cell r="E1117" t="str">
            <v>jppaz@unicauca.edu.co</v>
          </cell>
          <cell r="F1117" t="str">
            <v>Revisión VRI</v>
          </cell>
          <cell r="G1117">
            <v>43389</v>
          </cell>
          <cell r="H1117">
            <v>43570</v>
          </cell>
          <cell r="I1117" t="str">
            <v>TULL, Grupo de Investigaciones para el Desarrollo Rural.</v>
          </cell>
          <cell r="J1117" t="str">
            <v>Facultad de Ciencias Agrarias</v>
          </cell>
        </row>
        <row r="1118">
          <cell r="A1118">
            <v>5012</v>
          </cell>
          <cell r="B1118" t="str">
            <v>Evaluación a sistema de tratamiento de aguas residuales mediante humedales artificiales en la cuenca del río Molino, fuente de abastecimiento del acueducto Aires del Campo municipio de Timbío,</v>
          </cell>
          <cell r="C1118" t="str">
            <v>VICTOR FELIPE TERAN GOMEZ</v>
          </cell>
          <cell r="D1118">
            <v>10545831</v>
          </cell>
          <cell r="E1118" t="str">
            <v>vfteran@unicauca.edu.co</v>
          </cell>
          <cell r="F1118" t="str">
            <v>Revisión VRI</v>
          </cell>
          <cell r="G1118">
            <v>43374</v>
          </cell>
          <cell r="H1118">
            <v>43615</v>
          </cell>
          <cell r="I1118" t="str">
            <v>TULL, Grupo de Investigaciones para el Desarrollo Rural.</v>
          </cell>
          <cell r="J1118" t="str">
            <v>Facultad de Ciencias Agrarias</v>
          </cell>
        </row>
        <row r="1119">
          <cell r="A1119">
            <v>5014</v>
          </cell>
          <cell r="B1119" t="str">
            <v>Fortalecimiento del pensamiento y memoria social en el diseño y construcción de la Wēt wēt Fxi’zewa yat [Casa de sana pervivencia nasa] en el resguardo indígena San Lorenzo de Caldono, Cauca</v>
          </cell>
          <cell r="C1119" t="str">
            <v>Maribel Deicy Villota Enriquez</v>
          </cell>
          <cell r="D1119">
            <v>1061731689</v>
          </cell>
          <cell r="E1119" t="str">
            <v>darkword-696@hotmail.com</v>
          </cell>
          <cell r="F1119" t="str">
            <v>Formulado</v>
          </cell>
          <cell r="G1119">
            <v>43374</v>
          </cell>
          <cell r="H1119">
            <v>43465</v>
          </cell>
          <cell r="I1119" t="str">
            <v>Estudios Sociales Comparativos Andes, Amazonia, Costa Pacífica</v>
          </cell>
          <cell r="J1119" t="str">
            <v>Facultad de Ciencias Humanas y Sociales</v>
          </cell>
        </row>
        <row r="1120">
          <cell r="A1120">
            <v>5016</v>
          </cell>
          <cell r="B1120" t="str">
            <v>DETERMINACIÓN DE LA VELOCIDAD ESPECÍFICA DE CURVAS HORIZONTALES EN CARRETERAS RURALES SOBRE TERRENO MONTAÑOSO</v>
          </cell>
          <cell r="C1120" t="str">
            <v>Carlos Alberto Arboleda</v>
          </cell>
          <cell r="D1120">
            <v>10256615</v>
          </cell>
          <cell r="E1120" t="str">
            <v>carboled@unicauca.edu.co</v>
          </cell>
          <cell r="F1120" t="str">
            <v>Revisión VRI</v>
          </cell>
          <cell r="G1120">
            <v>43466</v>
          </cell>
          <cell r="H1120">
            <v>43830</v>
          </cell>
          <cell r="I1120" t="str">
            <v>INGENIERIA DE TRANSITO</v>
          </cell>
          <cell r="J1120" t="str">
            <v>Facultad de Ingeniería Civil</v>
          </cell>
        </row>
        <row r="1121">
          <cell r="A1121">
            <v>5018</v>
          </cell>
          <cell r="B1121" t="str">
            <v xml:space="preserve">Fomento de competencias genéricas evaluadas en las pruebas Saber-PRO mediante cursos en línea masivos. </v>
          </cell>
          <cell r="C1121" t="str">
            <v>Mario Fernando  Solarte Sarasty</v>
          </cell>
          <cell r="D1121">
            <v>76319313</v>
          </cell>
          <cell r="E1121" t="str">
            <v>msolarte@unicauca.edu.co</v>
          </cell>
          <cell r="F1121" t="str">
            <v>Revisión VRI</v>
          </cell>
          <cell r="G1121">
            <v>43556</v>
          </cell>
          <cell r="H1121">
            <v>44012</v>
          </cell>
          <cell r="I1121" t="str">
            <v>Ingeniería Telemática</v>
          </cell>
          <cell r="J1121" t="str">
            <v>Facultad de Ingeniería Electrónica y Telecomunicaciones</v>
          </cell>
        </row>
        <row r="1122">
          <cell r="A1122">
            <v>5019</v>
          </cell>
          <cell r="B1122" t="str">
            <v xml:space="preserve">Conformación de un centro de desarrollo tecnológico para la innovación de la infraestructura vial en el Departamento del Cauca </v>
          </cell>
          <cell r="C1122" t="str">
            <v>Jaime Rafael Obando Ante</v>
          </cell>
          <cell r="D1122">
            <v>10300990</v>
          </cell>
          <cell r="E1122" t="str">
            <v>jaimeobando@unicauca.edu.co</v>
          </cell>
          <cell r="F1122" t="str">
            <v>Revisión VRI</v>
          </cell>
          <cell r="G1122">
            <v>43375</v>
          </cell>
          <cell r="H1122">
            <v>43465</v>
          </cell>
          <cell r="I1122" t="str">
            <v>Geotecnia vial y pavimentos</v>
          </cell>
          <cell r="J1122" t="str">
            <v>Facultad de Ingeniería Civil</v>
          </cell>
        </row>
        <row r="1123">
          <cell r="A1123">
            <v>5021</v>
          </cell>
          <cell r="B1123" t="str">
            <v>Caracterización molecular y funcional de proteínas con propiedades antiofidicas aisladas del suero sanguíneo de Didelphis marsupialis de Colombia.</v>
          </cell>
          <cell r="C1123" t="str">
            <v>Jimmy Alexander Guerrero Vargas</v>
          </cell>
          <cell r="D1123">
            <v>76320393</v>
          </cell>
          <cell r="E1123" t="str">
            <v>guerrero@unicauca.edu.co</v>
          </cell>
          <cell r="F1123" t="str">
            <v>Formulado</v>
          </cell>
          <cell r="G1123">
            <v>43369</v>
          </cell>
          <cell r="H1123">
            <v>43895</v>
          </cell>
          <cell r="I1123" t="str">
            <v>INVESTIGACIONES HERPETOLOGICAS Y TOXINOLOGICAS</v>
          </cell>
          <cell r="J1123" t="str">
            <v>Facultad de Ciencias Naturales, Exactas y de la Educación</v>
          </cell>
        </row>
        <row r="1124">
          <cell r="A1124">
            <v>5022</v>
          </cell>
          <cell r="B1124" t="str">
            <v>Sistema Multi-UAV Heterogéneo para Cobetura de Cultivos</v>
          </cell>
          <cell r="C1124" t="str">
            <v>Juan Carlos Corrales Muñoz</v>
          </cell>
          <cell r="D1124">
            <v>76320096</v>
          </cell>
          <cell r="E1124" t="str">
            <v>jcorral@unicauca.edu.co</v>
          </cell>
          <cell r="F1124" t="str">
            <v>Formulado</v>
          </cell>
          <cell r="G1124">
            <v>43480</v>
          </cell>
          <cell r="H1124">
            <v>43844</v>
          </cell>
          <cell r="I1124" t="str">
            <v>Ingeniería Telemática</v>
          </cell>
          <cell r="J1124" t="str">
            <v>Facultad de Ingeniería Electrónica y Telecomunicaciones</v>
          </cell>
        </row>
        <row r="1125">
          <cell r="A1125">
            <v>5023</v>
          </cell>
          <cell r="B1125" t="str">
            <v>Traffic Engineering in Data Center Networks based on Software-Defined Networking and Machine Learning</v>
          </cell>
          <cell r="C1125" t="str">
            <v>Oscar Mauricio Caicedo Rendon</v>
          </cell>
          <cell r="D1125">
            <v>76327102</v>
          </cell>
          <cell r="E1125" t="str">
            <v>omcaicedo@unicauca.edu.co</v>
          </cell>
          <cell r="F1125" t="str">
            <v>Revisión VRI</v>
          </cell>
          <cell r="G1125">
            <v>43514</v>
          </cell>
          <cell r="H1125">
            <v>43878</v>
          </cell>
          <cell r="I1125" t="str">
            <v>Ingeniería Telemática</v>
          </cell>
          <cell r="J1125" t="str">
            <v>Facultad de Ingeniería Electrónica y Telecomunicaciones</v>
          </cell>
        </row>
        <row r="1126">
          <cell r="A1126">
            <v>5024</v>
          </cell>
          <cell r="B1126" t="str">
            <v xml:space="preserve">Documentación del acervo tipográfico de la Universidad del Cauca    </v>
          </cell>
          <cell r="C1126" t="str">
            <v>Laura Sandoval</v>
          </cell>
          <cell r="D1126">
            <v>52213666</v>
          </cell>
          <cell r="E1126" t="str">
            <v>ljsandoval@unicauca.edu.co</v>
          </cell>
          <cell r="F1126" t="str">
            <v>Aprobado</v>
          </cell>
          <cell r="G1126">
            <v>43498</v>
          </cell>
          <cell r="H1126">
            <v>43862</v>
          </cell>
          <cell r="I1126" t="str">
            <v>Estudios tipográficos</v>
          </cell>
          <cell r="J1126" t="str">
            <v>Facultad de Artes</v>
          </cell>
        </row>
        <row r="1127">
          <cell r="A1127">
            <v>5027</v>
          </cell>
          <cell r="B1127" t="str">
            <v>Observatorio de Género</v>
          </cell>
          <cell r="C1127" t="str">
            <v>Hugo Portela Guarin</v>
          </cell>
          <cell r="D1127">
            <v>16347249</v>
          </cell>
          <cell r="E1127" t="str">
            <v>hportela@unicauca.edu.co</v>
          </cell>
          <cell r="F1127" t="str">
            <v>Revisión VRI</v>
          </cell>
          <cell r="G1127">
            <v>43401</v>
          </cell>
          <cell r="H1127">
            <v>43766</v>
          </cell>
          <cell r="I1127" t="str">
            <v>Antropos</v>
          </cell>
          <cell r="J1127" t="str">
            <v>Facultad de Ciencias Humanas y Sociales</v>
          </cell>
        </row>
        <row r="1128">
          <cell r="A1128">
            <v>5028</v>
          </cell>
          <cell r="B1128" t="str">
            <v>Francisco José de Caldas a través de su vida y de su obra: Exposición itinerante en diversos municipios del departamento del Cauca en el marco de las celebraciones de los 250 años de su natalicio</v>
          </cell>
          <cell r="C1128" t="str">
            <v>Andrés José Castrillón Muñoz</v>
          </cell>
          <cell r="D1128">
            <v>10535159</v>
          </cell>
          <cell r="E1128" t="str">
            <v>andresj99@yahoo.com</v>
          </cell>
          <cell r="F1128" t="str">
            <v>Revisión VRI</v>
          </cell>
          <cell r="G1128">
            <v>43371</v>
          </cell>
          <cell r="H1128">
            <v>43736</v>
          </cell>
          <cell r="I1128" t="str">
            <v>DESARROLLO TURISTICO Y REGIONAL</v>
          </cell>
          <cell r="J1128" t="str">
            <v>Facultad de Ciencias Contables Económicas y Administrativas</v>
          </cell>
        </row>
        <row r="1129">
          <cell r="A1129">
            <v>5030</v>
          </cell>
          <cell r="B1129" t="str">
            <v>VENÓMICA Y ANTIVENÓMICA DE VENENOS BOTHRÓPICOS DEL SUROCCIDENTE DE COLOMBIA Y ECUADOR</v>
          </cell>
          <cell r="C1129" t="str">
            <v>Jimmy Alexander Guerrero Vargas</v>
          </cell>
          <cell r="D1129">
            <v>76320393</v>
          </cell>
          <cell r="E1129" t="str">
            <v>guerrero@unicauca.edu.co</v>
          </cell>
          <cell r="F1129" t="str">
            <v>Formulado</v>
          </cell>
          <cell r="G1129">
            <v>43371</v>
          </cell>
          <cell r="H1129">
            <v>43854</v>
          </cell>
          <cell r="I1129" t="str">
            <v>INVESTIGACIONES HERPETOLOGICAS Y TOXINOLOGICAS</v>
          </cell>
          <cell r="J1129" t="str">
            <v>Facultad de Ciencias Naturales, Exactas y de la Educación</v>
          </cell>
        </row>
        <row r="1130">
          <cell r="A1130">
            <v>5031</v>
          </cell>
          <cell r="B1130" t="str">
            <v>La biblioterapia como propuesta innovadora de recuperación de los usuarios de 2 IPS de Popayán</v>
          </cell>
          <cell r="C1130" t="str">
            <v>Adriana Carolina Casas Bustillo</v>
          </cell>
          <cell r="D1130">
            <v>34320833</v>
          </cell>
          <cell r="E1130" t="str">
            <v>acasas@unicauca.edu.co</v>
          </cell>
          <cell r="F1130" t="str">
            <v>Revisión VRI</v>
          </cell>
          <cell r="G1130">
            <v>43498</v>
          </cell>
          <cell r="H1130">
            <v>43863</v>
          </cell>
          <cell r="I1130" t="str">
            <v>Comunicación Humana y sus Desórdenes</v>
          </cell>
          <cell r="J1130" t="str">
            <v>Facultad de Ciencias de la Salud</v>
          </cell>
        </row>
        <row r="1131">
          <cell r="A1131">
            <v>5032</v>
          </cell>
          <cell r="B1131" t="str">
            <v>ANÁLISIS DE LAS ALTERACIONES HEMODINÁMICAS EN RATONES GENERADAS POR LO VENENOS DE LOS ESCORPIONES Centruroides margaritatus, Centruroides limpidus E Centruroides noxius</v>
          </cell>
          <cell r="C1131" t="str">
            <v>Jimmy Alexander Guerrero Vargas</v>
          </cell>
          <cell r="D1131">
            <v>76320393</v>
          </cell>
          <cell r="E1131" t="str">
            <v>guerrero@unicauca.edu.co</v>
          </cell>
          <cell r="F1131" t="str">
            <v>Formulado</v>
          </cell>
          <cell r="G1131">
            <v>43376</v>
          </cell>
          <cell r="H1131">
            <v>44036</v>
          </cell>
          <cell r="I1131" t="str">
            <v>INVESTIGACIONES HERPETOLOGICAS Y TOXINOLOGICAS</v>
          </cell>
          <cell r="J1131" t="str">
            <v>Facultad de Ciencias Naturales, Exactas y de la Educación</v>
          </cell>
        </row>
        <row r="1132">
          <cell r="A1132">
            <v>5034</v>
          </cell>
          <cell r="B1132" t="str">
            <v>Caracterización de la actividad biológica del veneno de Lachesis acrochorda en el sistema circulatorio</v>
          </cell>
          <cell r="C1132" t="str">
            <v>Jimmy Alexander Guerrero Vargas</v>
          </cell>
          <cell r="D1132">
            <v>76320393</v>
          </cell>
          <cell r="E1132" t="str">
            <v>guerrero@unicauca.edu.co</v>
          </cell>
          <cell r="F1132" t="str">
            <v>Formulado</v>
          </cell>
          <cell r="G1132">
            <v>43377</v>
          </cell>
          <cell r="H1132">
            <v>44002</v>
          </cell>
          <cell r="I1132" t="str">
            <v>INVESTIGACIONES HERPETOLOGICAS Y TOXINOLOGICAS</v>
          </cell>
          <cell r="J1132" t="str">
            <v>Facultad de Ciencias Naturales, Exactas y de la Educación</v>
          </cell>
        </row>
        <row r="1133">
          <cell r="A1133">
            <v>5035</v>
          </cell>
          <cell r="B1133" t="str">
            <v>EL DECRETO 982 DE 1998 COMO ACCIÓN LEGISLATIVA DE LA COMUNIDAD EN EL ÁMBITO DE LA JURISDICCIÓN INDIGENA</v>
          </cell>
          <cell r="C1133" t="str">
            <v xml:space="preserve">ARISTIDES OBANDO CABEZAS </v>
          </cell>
          <cell r="D1133">
            <v>12918256</v>
          </cell>
          <cell r="E1133" t="str">
            <v>notiene@gmail.com</v>
          </cell>
          <cell r="F1133" t="str">
            <v>Formulado</v>
          </cell>
          <cell r="G1133">
            <v>43375</v>
          </cell>
          <cell r="H1133">
            <v>43740</v>
          </cell>
          <cell r="I1133" t="str">
            <v>Grupo de Investigacion en Ética, Filosofia Política y Jurídica</v>
          </cell>
          <cell r="J1133" t="str">
            <v>Facultad de Derecho y Ciencias Políticas</v>
          </cell>
        </row>
        <row r="1134">
          <cell r="A1134">
            <v>5038</v>
          </cell>
          <cell r="B1134" t="str">
            <v>Evaluación de los resultados de la actividad del Sistema de Investigaciones de la Universidad del Cauca_x000D_
durante el periodo 2013-2017.</v>
          </cell>
          <cell r="C1134" t="str">
            <v>Carolina Delgado Hurtado</v>
          </cell>
          <cell r="D1134">
            <v>25274805</v>
          </cell>
          <cell r="E1134" t="str">
            <v>carodelgadohurtado@gmail.com</v>
          </cell>
          <cell r="F1134" t="str">
            <v>Revisión Comité Ética</v>
          </cell>
          <cell r="G1134">
            <v>43474</v>
          </cell>
          <cell r="H1134">
            <v>43839</v>
          </cell>
          <cell r="I1134" t="str">
            <v>Ciencia y Tecnología de Biomoléculas de Interes Agroindustrial -CYTBIA</v>
          </cell>
          <cell r="J1134" t="str">
            <v>Facultad de Ciencias Agrarias</v>
          </cell>
        </row>
        <row r="1135">
          <cell r="A1135">
            <v>5039</v>
          </cell>
          <cell r="B1135" t="str">
            <v>Marco de trabajo para apoyar la elicitación de requisitos de interoperabilidad basados en las necesidades de los procesos de negocio de una organización</v>
          </cell>
          <cell r="C1135" t="str">
            <v>Wilson Libardo Pantoja Yepez</v>
          </cell>
          <cell r="D1135">
            <v>98393281</v>
          </cell>
          <cell r="E1135" t="str">
            <v>wpantoja@unicauca.edu.co</v>
          </cell>
          <cell r="F1135" t="str">
            <v>Revisión VRI</v>
          </cell>
          <cell r="G1135">
            <v>43424</v>
          </cell>
          <cell r="H1135">
            <v>43830</v>
          </cell>
          <cell r="I1135" t="str">
            <v>Investigación y desarrollo en ingeniería de software - IDIS</v>
          </cell>
          <cell r="J1135" t="str">
            <v>Facultad de Ingeniería Electrónica y Telecomunicaciones</v>
          </cell>
        </row>
        <row r="1136">
          <cell r="A1136">
            <v>5041</v>
          </cell>
          <cell r="B1136" t="str">
            <v>Análisis del rendimiento del cultivo de café soportado en métodos de aprendizaje automático</v>
          </cell>
          <cell r="C1136" t="str">
            <v>Juan Carlos Corrales Muñoz</v>
          </cell>
          <cell r="D1136">
            <v>76320096</v>
          </cell>
          <cell r="E1136" t="str">
            <v>jcorral@unicauca.edu.co</v>
          </cell>
          <cell r="F1136" t="str">
            <v>Revisión Comité Ética</v>
          </cell>
          <cell r="G1136">
            <v>43412</v>
          </cell>
          <cell r="H1136">
            <v>43776</v>
          </cell>
          <cell r="I1136" t="str">
            <v>Ingeniería Telemática</v>
          </cell>
          <cell r="J1136" t="str">
            <v>Facultad de Ingeniería Electrónica y Telecomunicaciones</v>
          </cell>
        </row>
        <row r="1137">
          <cell r="A1137">
            <v>5042</v>
          </cell>
          <cell r="B1137" t="str">
            <v>PERFIL TOXINOLÓGICO DEL VENENO DE LA VÍBORA BOCA DE SAPO Bothrocophias campbelli [FREIRE LASCANO, 1991] DEL DEPARTAMENTO DE NARIÑO, COLOMBIA</v>
          </cell>
          <cell r="C1137" t="str">
            <v>Jimmy Alexander Guerrero Vargas</v>
          </cell>
          <cell r="D1137">
            <v>76320393</v>
          </cell>
          <cell r="E1137" t="str">
            <v>guerrero@unicauca.edu.co</v>
          </cell>
          <cell r="F1137" t="str">
            <v>Formulado</v>
          </cell>
          <cell r="G1137">
            <v>43382</v>
          </cell>
          <cell r="H1137">
            <v>43525</v>
          </cell>
          <cell r="I1137" t="str">
            <v>INVESTIGACIONES HERPETOLOGICAS Y TOXINOLOGICAS</v>
          </cell>
          <cell r="J1137" t="str">
            <v>Facultad de Ciencias Naturales, Exactas y de la Educación</v>
          </cell>
        </row>
        <row r="1138">
          <cell r="A1138">
            <v>5043</v>
          </cell>
          <cell r="B1138" t="str">
            <v>Análisis de tasas y modelos de generación de atracción de viajes para usos de suelo habitacional y comercial en la ciudad de Popayán</v>
          </cell>
          <cell r="C1138" t="str">
            <v>Carlos Aníbal  Calero Valenzuela</v>
          </cell>
          <cell r="D1138">
            <v>10293613</v>
          </cell>
          <cell r="E1138" t="str">
            <v>ccalero@unicauca.edu.co</v>
          </cell>
          <cell r="F1138" t="str">
            <v>Revisión VRI</v>
          </cell>
          <cell r="G1138">
            <v>43427</v>
          </cell>
          <cell r="H1138">
            <v>43792</v>
          </cell>
          <cell r="I1138" t="str">
            <v>INGENIERIA DE TRANSITO</v>
          </cell>
          <cell r="J1138" t="str">
            <v>Facultad de Ingeniería Civil</v>
          </cell>
        </row>
        <row r="1139">
          <cell r="A1139">
            <v>5044</v>
          </cell>
          <cell r="B1139" t="str">
            <v>Un método global tipo Newton para complementariedad horizontal y problemas relacionados</v>
          </cell>
          <cell r="C1139" t="str">
            <v>Rosana Pérez Mera</v>
          </cell>
          <cell r="D1139">
            <v>34548200</v>
          </cell>
          <cell r="E1139" t="str">
            <v>rosana@unicauca.edu.co</v>
          </cell>
          <cell r="F1139" t="str">
            <v>Revisión VRI</v>
          </cell>
          <cell r="G1139">
            <v>43497</v>
          </cell>
          <cell r="H1139">
            <v>44228</v>
          </cell>
          <cell r="I1139" t="str">
            <v>Grupo de Optimización</v>
          </cell>
          <cell r="J1139" t="str">
            <v>Facultad de Ciencias Naturales, Exactas y de la Educación</v>
          </cell>
        </row>
        <row r="1140">
          <cell r="A1140">
            <v>5045</v>
          </cell>
          <cell r="B1140" t="str">
            <v>Música para piano en Colombia: los compositores, su vida y su obra.</v>
          </cell>
          <cell r="C1140" t="str">
            <v>ANDRES OTERO</v>
          </cell>
          <cell r="D1140">
            <v>1061725350</v>
          </cell>
          <cell r="E1140" t="str">
            <v>andrespatino@unicauca.edu.co</v>
          </cell>
          <cell r="F1140" t="str">
            <v>Formulado</v>
          </cell>
          <cell r="G1140">
            <v>43511</v>
          </cell>
          <cell r="H1140">
            <v>43814</v>
          </cell>
          <cell r="I1140" t="str">
            <v>SONCOLOMBIA</v>
          </cell>
          <cell r="J1140" t="str">
            <v>Facultad de Artes</v>
          </cell>
        </row>
        <row r="1141">
          <cell r="A1141">
            <v>5046</v>
          </cell>
          <cell r="B1141" t="str">
            <v>Objective Method for User Experience Evaluation of Children with SLD on HapHop-Physio</v>
          </cell>
          <cell r="C1141" t="str">
            <v>Diego Mauricio Lopez Gutierrez</v>
          </cell>
          <cell r="D1141">
            <v>76325018</v>
          </cell>
          <cell r="E1141" t="str">
            <v>dmlopez@unicauca.edu.co</v>
          </cell>
          <cell r="F1141" t="str">
            <v>Revisión VRI</v>
          </cell>
          <cell r="G1141">
            <v>43385</v>
          </cell>
          <cell r="H1141">
            <v>43452</v>
          </cell>
          <cell r="I1141" t="str">
            <v>Ingeniería Telemática</v>
          </cell>
          <cell r="J1141" t="str">
            <v>Facultad de Ingeniería Electrónica y Telecomunicaciones</v>
          </cell>
        </row>
        <row r="1142">
          <cell r="A1142">
            <v>5048</v>
          </cell>
          <cell r="B1142" t="str">
            <v>Diseño de la propuesta técnica y metodológica de la Oficina de Interacción Social de la Facultad de Derecho, Ciencias Políticas y Sociales</v>
          </cell>
          <cell r="C1142" t="str">
            <v>Alexander Montoya Prada</v>
          </cell>
          <cell r="D1142">
            <v>94316202</v>
          </cell>
          <cell r="E1142" t="str">
            <v>alexmp@unicauca.edu.co</v>
          </cell>
          <cell r="F1142" t="str">
            <v>Revisión VRI</v>
          </cell>
          <cell r="G1142">
            <v>43435</v>
          </cell>
          <cell r="H1142">
            <v>43800</v>
          </cell>
          <cell r="I1142" t="str">
            <v>Grupo de Investigación Actores, procesos e Instituciones Políticas- GIAPRIP</v>
          </cell>
          <cell r="J1142" t="str">
            <v>Facultad de Derecho y Ciencias Políticas</v>
          </cell>
        </row>
        <row r="1143">
          <cell r="A1143">
            <v>5049</v>
          </cell>
          <cell r="B1143" t="str">
            <v>Factores de deserción estudiantil del programa de fonoaudiología Universidad del Cauca 2016-2018</v>
          </cell>
          <cell r="C1143" t="str">
            <v xml:space="preserve">Maria Consuelo  Chaves Peñaranda </v>
          </cell>
          <cell r="D1143">
            <v>34533840</v>
          </cell>
          <cell r="E1143" t="str">
            <v>mchaves@unicauca.edu.co</v>
          </cell>
          <cell r="F1143" t="str">
            <v>Formulado</v>
          </cell>
          <cell r="G1143">
            <v>43521</v>
          </cell>
          <cell r="H1143">
            <v>43881</v>
          </cell>
          <cell r="I1143" t="str">
            <v>Comunicación Humana y sus Desórdenes</v>
          </cell>
          <cell r="J1143" t="str">
            <v>Facultad de Ciencias de la Salud</v>
          </cell>
        </row>
        <row r="1144">
          <cell r="A1144">
            <v>5050</v>
          </cell>
          <cell r="B1144" t="str">
            <v>Tienda Saludable</v>
          </cell>
          <cell r="C1144" t="str">
            <v>Omaira  Espinosa Aguilar</v>
          </cell>
          <cell r="D1144">
            <v>29283441</v>
          </cell>
          <cell r="E1144" t="str">
            <v>omairaespinosa@unicauca.edu.co</v>
          </cell>
          <cell r="F1144" t="str">
            <v>Formulado</v>
          </cell>
          <cell r="G1144">
            <v>43501</v>
          </cell>
          <cell r="H1144">
            <v>43865</v>
          </cell>
          <cell r="I1144" t="str">
            <v>Investigadores Independientes</v>
          </cell>
          <cell r="J1144" t="str">
            <v>Otro</v>
          </cell>
        </row>
        <row r="1145">
          <cell r="A1145">
            <v>5053</v>
          </cell>
          <cell r="B1145" t="str">
            <v>Horizonte Blanco LAB</v>
          </cell>
          <cell r="C1145" t="str">
            <v>Cesar Alfaro Mosquera Dorado</v>
          </cell>
          <cell r="D1145">
            <v>16760102</v>
          </cell>
          <cell r="E1145" t="str">
            <v>alfaromosquera@unicauca.edu.co</v>
          </cell>
          <cell r="F1145" t="str">
            <v>Formulado</v>
          </cell>
          <cell r="G1145">
            <v>43480</v>
          </cell>
          <cell r="H1145">
            <v>43814</v>
          </cell>
          <cell r="I1145" t="str">
            <v>Artes 2000</v>
          </cell>
          <cell r="J1145" t="str">
            <v>Facultad de Artes</v>
          </cell>
        </row>
        <row r="1146">
          <cell r="A1146">
            <v>5055</v>
          </cell>
          <cell r="B1146" t="str">
            <v>Revisión documental. Herramientas tecnológicas de inclusión en la educación superior para estudiantes con discapacidad. 2019</v>
          </cell>
          <cell r="C1146" t="str">
            <v>Gloria Esperanza Daza Timana</v>
          </cell>
          <cell r="D1146">
            <v>34541388</v>
          </cell>
          <cell r="E1146" t="str">
            <v>gdaza@unicauca.edu.co</v>
          </cell>
          <cell r="F1146" t="str">
            <v>Revisión VRI</v>
          </cell>
          <cell r="G1146">
            <v>43487</v>
          </cell>
          <cell r="H1146">
            <v>43821</v>
          </cell>
          <cell r="I1146" t="str">
            <v>Comunicación Humana y sus Desórdenes</v>
          </cell>
          <cell r="J1146" t="str">
            <v>Facultad de Ciencias de la Salud</v>
          </cell>
        </row>
        <row r="1147">
          <cell r="A1147">
            <v>5056</v>
          </cell>
          <cell r="B1147" t="str">
            <v xml:space="preserve"> DESARROLLO Y VALIDACIÓN DE TECNOLOGÍAS PARA INCREMENTAR LA PRODUCTIVIDAD DEL CULTIVO DE AGUACATE HASS EN EL DEPARTAMENTO DEL CAUCA</v>
          </cell>
          <cell r="C1147" t="str">
            <v>José Fernando Solanilla Duque</v>
          </cell>
          <cell r="D1147">
            <v>7552689</v>
          </cell>
          <cell r="E1147" t="str">
            <v>jsolanilla@unicauca.edu.co</v>
          </cell>
          <cell r="F1147" t="str">
            <v>Revisión VRI</v>
          </cell>
          <cell r="G1147">
            <v>43446</v>
          </cell>
          <cell r="H1147">
            <v>44905</v>
          </cell>
          <cell r="I1147" t="str">
            <v>Ciencia y Tecnología de Biomoléculas de Interes Agroindustrial -CYTBIA</v>
          </cell>
          <cell r="J1147" t="str">
            <v>Facultad de Ciencias Agrarias</v>
          </cell>
        </row>
        <row r="1148">
          <cell r="A1148">
            <v>5059</v>
          </cell>
          <cell r="B1148" t="str">
            <v>OBTENCIÓN DE UN ECO-CATALIZADOR A PARTIR RESIDUOS DE GUADUA (Guadua angustifolia) Y SU APLICACIÓN EN REACCIONES HETEROGÉNEAS ÁCIDAS</v>
          </cell>
          <cell r="C1148" t="str">
            <v xml:space="preserve">Alfonso Enrique  Ramirez Sanabria </v>
          </cell>
          <cell r="D1148">
            <v>94310837</v>
          </cell>
          <cell r="E1148" t="str">
            <v>aramirez@unicauca.edu.co</v>
          </cell>
          <cell r="F1148" t="str">
            <v>Revisión VRI</v>
          </cell>
          <cell r="G1148">
            <v>43709</v>
          </cell>
          <cell r="H1148">
            <v>44074</v>
          </cell>
          <cell r="I1148" t="str">
            <v>Catalisis</v>
          </cell>
          <cell r="J1148" t="str">
            <v>Facultad de Ciencias Naturales, Exactas y de la Educación</v>
          </cell>
        </row>
        <row r="1149">
          <cell r="A1149">
            <v>5061</v>
          </cell>
          <cell r="B1149" t="str">
            <v>MODELO PARA EL DESARROLLO DEL PENSAMIENTO SOLIDARIO EN EL FONDO DE PROFESORES DE LA UNIVERSIDAD DEL CAUCA</v>
          </cell>
          <cell r="C1149" t="str">
            <v>Hector Alejandro  Sanchez</v>
          </cell>
          <cell r="D1149">
            <v>12191935</v>
          </cell>
          <cell r="E1149" t="str">
            <v>hsanchez@unicauca.edu.co</v>
          </cell>
          <cell r="F1149" t="str">
            <v>Formulado</v>
          </cell>
          <cell r="G1149">
            <v>43434</v>
          </cell>
          <cell r="H1149">
            <v>43814</v>
          </cell>
          <cell r="I1149" t="str">
            <v>METANOIA: Grupo para la investigación Transdicipíinaria</v>
          </cell>
          <cell r="J1149" t="str">
            <v>Facultad de Ciencias Contables Económicas y Administrativas</v>
          </cell>
        </row>
        <row r="1150">
          <cell r="A1150">
            <v>5062</v>
          </cell>
          <cell r="B1150" t="str">
            <v>Las guardias indígenas, campesinas y cimarronas en el departamento del Cauca. Estrategias de construcción de autonomía en el contexto del posconflicto</v>
          </cell>
          <cell r="C1150" t="str">
            <v>AXEL ALEJANDRO ROJAS MARTINEZ</v>
          </cell>
          <cell r="D1150">
            <v>16782962</v>
          </cell>
          <cell r="E1150" t="str">
            <v>axelrojasm@unicauca.edu.co</v>
          </cell>
          <cell r="F1150" t="str">
            <v>Revisión VRI</v>
          </cell>
          <cell r="G1150">
            <v>43473</v>
          </cell>
          <cell r="H1150">
            <v>43838</v>
          </cell>
          <cell r="I1150" t="str">
            <v>Estudios Linguísticos Pedagógicos y Socio Culturales del Suroccidente Colombiano</v>
          </cell>
          <cell r="J1150" t="str">
            <v>Facultad de Ciencias Humanas y Sociales</v>
          </cell>
        </row>
        <row r="1151">
          <cell r="A1151">
            <v>5063</v>
          </cell>
          <cell r="B1151" t="str">
            <v>Gente negra en Popayán. Dinámicas de construcción de una cultura negra urbana.</v>
          </cell>
          <cell r="C1151" t="str">
            <v>AXEL ALEJANDRO ROJAS MARTINEZ</v>
          </cell>
          <cell r="D1151">
            <v>16782962</v>
          </cell>
          <cell r="E1151" t="str">
            <v>axelrojasm@unicauca.edu.co</v>
          </cell>
          <cell r="F1151" t="str">
            <v>Revisión VRI</v>
          </cell>
          <cell r="G1151">
            <v>43473</v>
          </cell>
          <cell r="H1151">
            <v>43838</v>
          </cell>
          <cell r="I1151" t="str">
            <v>Estudios Linguísticos Pedagógicos y Socio Culturales del Suroccidente Colombiano</v>
          </cell>
          <cell r="J1151" t="str">
            <v>Facultad de Ciencias Humanas y Sociales</v>
          </cell>
        </row>
        <row r="1152">
          <cell r="A1152">
            <v>5064</v>
          </cell>
          <cell r="B1152" t="str">
            <v>OBTENCIÓN DE UN BIONANOCOMPUESTO A PARTIR DE ALMIDÓN DE YUCA Y NANOPARTÍCULAS DE BAGAZO DE FIQUE</v>
          </cell>
          <cell r="C1152" t="str">
            <v>José Fernando Solanilla Duque</v>
          </cell>
          <cell r="D1152">
            <v>7552689</v>
          </cell>
          <cell r="E1152" t="str">
            <v>jsolanilla@unicauca.edu.co</v>
          </cell>
          <cell r="F1152" t="str">
            <v>Revisión VRI</v>
          </cell>
          <cell r="G1152">
            <v>43556</v>
          </cell>
          <cell r="H1152">
            <v>43922</v>
          </cell>
          <cell r="I1152" t="str">
            <v>Ciencia y Tecnología de Biomoléculas de Interes Agroindustrial -CYTBIA</v>
          </cell>
          <cell r="J1152" t="str">
            <v>Facultad de Ciencias Agrarias</v>
          </cell>
        </row>
        <row r="1153">
          <cell r="A1153">
            <v>5065</v>
          </cell>
          <cell r="B1153" t="str">
            <v>Estudio de las fuerzas de interacción con el entorno de un robot quirúrgico para cirugía endonasal</v>
          </cell>
          <cell r="C1153" t="str">
            <v>Oscar Andrés Albán</v>
          </cell>
          <cell r="D1153">
            <v>10548134</v>
          </cell>
          <cell r="E1153" t="str">
            <v>avivas@unicauca.edu.co</v>
          </cell>
          <cell r="F1153" t="str">
            <v>Revisión VRI</v>
          </cell>
          <cell r="G1153">
            <v>43466</v>
          </cell>
          <cell r="H1153">
            <v>43830</v>
          </cell>
          <cell r="I1153" t="str">
            <v>Automática Industrial</v>
          </cell>
          <cell r="J1153" t="str">
            <v>Facultad de Ingeniería Electrónica y Telecomunicaciones</v>
          </cell>
        </row>
        <row r="1154">
          <cell r="A1154">
            <v>5066</v>
          </cell>
          <cell r="B1154" t="str">
            <v xml:space="preserve">ESTUDIO DE LA DEGRADACIÓN DE UN CONTAMIANTE EMERGENTE VÍA FOTO-FENTON EN PRESENCIA DEL EXTRACTO ACUOSO DE LA CÁSCARA DE CAFÉ_x000D_
</v>
          </cell>
          <cell r="C1154" t="str">
            <v>Luis Alberto Lenis Velasquez</v>
          </cell>
          <cell r="D1154">
            <v>16687208</v>
          </cell>
          <cell r="E1154" t="str">
            <v>qolenis@unicauca.edu.co</v>
          </cell>
          <cell r="F1154" t="str">
            <v>Formulado</v>
          </cell>
          <cell r="G1154">
            <v>43557</v>
          </cell>
          <cell r="H1154">
            <v>43923</v>
          </cell>
          <cell r="I1154" t="str">
            <v>QUIMICA DE PRODUCTOS NATURALES - QPN</v>
          </cell>
          <cell r="J1154" t="str">
            <v>Facultad de Ciencias Naturales, Exactas y de la Educación</v>
          </cell>
        </row>
        <row r="1155">
          <cell r="A1155">
            <v>5067</v>
          </cell>
          <cell r="B1155" t="str">
            <v>" POLÍTICAS PUBLICAS DE PRIMERA INFANCIA " EN EL MARCO DEL PROYECTO "FORTALECIMIENTO DE LA EDUCACIÓN INICIAL CON DOCENTES DE ESTABLECIMIENTOS EDUCATIVOS DE LOS MUNICIPIOS NO CERTIFICADOS DEL DEPARTAMENTO DEL CAUCA</v>
          </cell>
          <cell r="C1155" t="str">
            <v>Borgia Enrico Acosta Fuentes</v>
          </cell>
          <cell r="D1155">
            <v>10538340</v>
          </cell>
          <cell r="E1155" t="str">
            <v>bacosta@unicauca.edu.co</v>
          </cell>
          <cell r="F1155" t="str">
            <v>Formulado</v>
          </cell>
          <cell r="G1155">
            <v>43419</v>
          </cell>
          <cell r="H1155">
            <v>43554</v>
          </cell>
          <cell r="I1155" t="str">
            <v>Estudios en Educación Indígena y Multicultural - GEIM</v>
          </cell>
          <cell r="J1155" t="str">
            <v>Facultad de Ciencias Naturales, Exactas y de la Educación</v>
          </cell>
        </row>
        <row r="1156">
          <cell r="A1156">
            <v>5068</v>
          </cell>
          <cell r="B1156" t="str">
            <v xml:space="preserve">EVALUACIÓN DEL FENÓMENO DE AHUELLAMIENTO MEDIANTE TOMOGRAFÍA COMPUTARIZADA DE RAYOS X EN MEZCLAS ASFÁLTICAS MDC-19 Y SMA SOMETIDAS AL ENSAYO DE RUEDA DE HAMBURGO_x000D_
</v>
          </cell>
          <cell r="C1156" t="str">
            <v>Jaime Rafael Obando Ante</v>
          </cell>
          <cell r="D1156">
            <v>10300990</v>
          </cell>
          <cell r="E1156" t="str">
            <v>jaimeobando@unicauca.edu.co</v>
          </cell>
          <cell r="F1156" t="str">
            <v>Formulado</v>
          </cell>
          <cell r="G1156">
            <v>43435</v>
          </cell>
          <cell r="H1156">
            <v>43800</v>
          </cell>
          <cell r="I1156" t="str">
            <v>Geotecnia vial y pavimentos</v>
          </cell>
          <cell r="J1156" t="str">
            <v>Facultad de Ingeniería Civil</v>
          </cell>
        </row>
        <row r="1157">
          <cell r="A1157">
            <v>5069</v>
          </cell>
          <cell r="B1157" t="str">
            <v>Un Estudio General de Métodos Numéricos en Variedades Riemannianas</v>
          </cell>
          <cell r="C1157" t="str">
            <v>Willy Will Sierra Arroyo</v>
          </cell>
          <cell r="D1157">
            <v>92532699</v>
          </cell>
          <cell r="E1157" t="str">
            <v>wsierra@unicauca.edu.co</v>
          </cell>
          <cell r="F1157" t="str">
            <v>Revisión VRI</v>
          </cell>
          <cell r="G1157">
            <v>43525</v>
          </cell>
          <cell r="H1157">
            <v>43891</v>
          </cell>
          <cell r="I1157" t="str">
            <v>Espacios Funcionales</v>
          </cell>
          <cell r="J1157" t="str">
            <v>Facultad de Ciencias Naturales, Exactas y de la Educación</v>
          </cell>
        </row>
        <row r="1158">
          <cell r="A1158">
            <v>5070</v>
          </cell>
          <cell r="B1158" t="str">
            <v>Criterios de integración: Conjunto de puntos topológicamente despreciables y conjuntos de medida nula</v>
          </cell>
          <cell r="C1158" t="str">
            <v>Martha Lucía  Bobadilla Alfaro</v>
          </cell>
          <cell r="D1158">
            <v>42881112</v>
          </cell>
          <cell r="E1158" t="str">
            <v>mlbobadi@unicauca.edu.co</v>
          </cell>
          <cell r="F1158" t="str">
            <v>Formulado</v>
          </cell>
          <cell r="G1158">
            <v>43477</v>
          </cell>
          <cell r="H1158">
            <v>43819</v>
          </cell>
          <cell r="I1158" t="str">
            <v>EDUCACION MATEMATICA-UNICAUCA</v>
          </cell>
          <cell r="J1158" t="str">
            <v>Facultad de Ciencias Naturales, Exactas y de la Educación</v>
          </cell>
        </row>
        <row r="1159">
          <cell r="A1159">
            <v>5071</v>
          </cell>
          <cell r="B1159" t="str">
            <v>Grupo de Monodromía de cubrimientos factorizados de CP^{1} con puntos especiales.</v>
          </cell>
          <cell r="C1159" t="str">
            <v>Martha Judith  Romero Rojas</v>
          </cell>
          <cell r="D1159">
            <v>25280027</v>
          </cell>
          <cell r="E1159" t="str">
            <v>mjromero@unicauca.edu.co</v>
          </cell>
          <cell r="F1159" t="str">
            <v>Revisión VRI</v>
          </cell>
          <cell r="G1159">
            <v>43498</v>
          </cell>
          <cell r="H1159">
            <v>44229</v>
          </cell>
          <cell r="I1159" t="str">
            <v>Álgebra y Geometría Compleja</v>
          </cell>
          <cell r="J1159" t="str">
            <v>Facultad de Ciencias Naturales, Exactas y de la Educación</v>
          </cell>
        </row>
        <row r="1160">
          <cell r="A1160">
            <v>5073</v>
          </cell>
          <cell r="B1160" t="str">
            <v>Necesidades de Aprendizaje del inglés y del francés de los Estudiantes del Programa de Licenciatura en Lenguas Modernas de la Universidad del Cauca (Cohortes 2015.2- 20192)</v>
          </cell>
          <cell r="C1160" t="str">
            <v>Carmelina  Encarnación Mosquera</v>
          </cell>
          <cell r="D1160">
            <v>25588847</v>
          </cell>
          <cell r="E1160" t="str">
            <v>cmosquer@unicauca.edu.co</v>
          </cell>
          <cell r="F1160" t="str">
            <v>Revisión VRI</v>
          </cell>
          <cell r="G1160">
            <v>43676</v>
          </cell>
          <cell r="H1160">
            <v>44042</v>
          </cell>
          <cell r="I1160" t="str">
            <v>Alteridades, Lenguas y Escrituras Creativas (GALEC)</v>
          </cell>
          <cell r="J1160" t="str">
            <v>Facultad de Ciencias Humanas y Sociales</v>
          </cell>
        </row>
        <row r="1161">
          <cell r="A1161">
            <v>5074</v>
          </cell>
          <cell r="B1161" t="str">
            <v xml:space="preserve">Aprovechamiento de Vísceras de Pollo mediante Hidrolisis Enzimática como Alternativa Nutricional en Piscicultura de Aguas Cálidas.  </v>
          </cell>
          <cell r="C1161" t="str">
            <v>Nelson Jose Vivas Quila</v>
          </cell>
          <cell r="D1161">
            <v>10545742</v>
          </cell>
          <cell r="E1161" t="str">
            <v>nvivas@unicauca.edu.co</v>
          </cell>
          <cell r="F1161" t="str">
            <v>En Ejecución</v>
          </cell>
          <cell r="G1161">
            <v>43495</v>
          </cell>
          <cell r="H1161">
            <v>44195</v>
          </cell>
          <cell r="I1161" t="str">
            <v>Nutrición Agropecuaria</v>
          </cell>
          <cell r="J1161" t="str">
            <v>Facultad de Ciencias Agrarias</v>
          </cell>
        </row>
        <row r="1162">
          <cell r="A1162">
            <v>5075</v>
          </cell>
          <cell r="B1162" t="str">
            <v>Desordenes metabólicos y condicionantes asociados a los niveles  de Vitamina D en población adulta en Popayán, Cauca, Colombia</v>
          </cell>
          <cell r="C1162" t="str">
            <v>Hernando Vargas Uricoechea</v>
          </cell>
          <cell r="D1162">
            <v>73161683</v>
          </cell>
          <cell r="E1162" t="str">
            <v>hernandovargasu@hotmail.com</v>
          </cell>
          <cell r="F1162" t="str">
            <v>Formulado</v>
          </cell>
          <cell r="G1162">
            <v>43435</v>
          </cell>
          <cell r="H1162">
            <v>43800</v>
          </cell>
          <cell r="I1162" t="str">
            <v>Grupo de Investigación en Salud -GIS</v>
          </cell>
          <cell r="J1162" t="str">
            <v>Facultad de Ciencias de la Salud</v>
          </cell>
        </row>
        <row r="1163">
          <cell r="A1163">
            <v>5076</v>
          </cell>
          <cell r="B1163" t="str">
            <v>Modelo de Usuario Basado en la Gestión de Emociones en la IoT para Apoyar la Salud Ocupacional</v>
          </cell>
          <cell r="C1163" t="str">
            <v>Miguel Angel Niño Zambrano</v>
          </cell>
          <cell r="D1163">
            <v>91288035</v>
          </cell>
          <cell r="E1163" t="str">
            <v>manzamb@unicauca.edu.co</v>
          </cell>
          <cell r="F1163" t="str">
            <v>Revisión VRI</v>
          </cell>
          <cell r="G1163">
            <v>43525</v>
          </cell>
          <cell r="H1163">
            <v>43891</v>
          </cell>
          <cell r="I1163" t="str">
            <v>Grupo I+D en Tecnologías de la Información - GTI</v>
          </cell>
          <cell r="J1163" t="str">
            <v>Facultad de Ingeniería Electrónica y Telecomunicaciones</v>
          </cell>
        </row>
        <row r="1164">
          <cell r="A1164">
            <v>5077</v>
          </cell>
          <cell r="B1164" t="str">
            <v>Gestion de Comportamiento de Usuarios en la Web Semántica de las Cosas Orientado al Cuidado de las Personas de la Tercera Edad</v>
          </cell>
          <cell r="C1164" t="str">
            <v>Martha Eliana Mendoza Becerra</v>
          </cell>
          <cell r="D1164">
            <v>63483237</v>
          </cell>
          <cell r="E1164" t="str">
            <v>mmendoza@unicauca.edu.co</v>
          </cell>
          <cell r="F1164" t="str">
            <v>Revisión VRI</v>
          </cell>
          <cell r="G1164">
            <v>43525</v>
          </cell>
          <cell r="H1164">
            <v>43891</v>
          </cell>
          <cell r="I1164" t="str">
            <v>Grupo I+D en Tecnologías de la Información - GTI</v>
          </cell>
          <cell r="J1164" t="str">
            <v>Facultad de Ingeniería Electrónica y Telecomunicaciones</v>
          </cell>
        </row>
        <row r="1165">
          <cell r="A1165">
            <v>5078</v>
          </cell>
          <cell r="B1165" t="str">
            <v>Modelo de Contexto para Entornos de Aprendizaje Móvil Adaptativo</v>
          </cell>
          <cell r="C1165" t="str">
            <v>Carolina González Serrano</v>
          </cell>
          <cell r="D1165">
            <v>37512055</v>
          </cell>
          <cell r="E1165" t="str">
            <v>cgonzals@unicauca.edu.co</v>
          </cell>
          <cell r="F1165" t="str">
            <v>Revisión VRI</v>
          </cell>
          <cell r="G1165">
            <v>43617</v>
          </cell>
          <cell r="H1165">
            <v>43983</v>
          </cell>
          <cell r="I1165" t="str">
            <v>Grupo de Investigación en Inteligencia Computacional - GICO</v>
          </cell>
          <cell r="J1165" t="str">
            <v>Facultad de Ingeniería Electrónica y Telecomunicaciones</v>
          </cell>
        </row>
        <row r="1166">
          <cell r="A1166">
            <v>5079</v>
          </cell>
          <cell r="B1166" t="str">
            <v xml:space="preserve">Postconflicto, avifauna y bosques: uso sosten«bie y turismo de naturaleza como_x000D_
herramienta para la reconstrucción del tejido social, Santa Rosa (Cauca). _x000D_
</v>
          </cell>
          <cell r="C1166" t="str">
            <v>Maria Cristina Gallego Ropero</v>
          </cell>
          <cell r="D1166">
            <v>31986406</v>
          </cell>
          <cell r="E1166" t="str">
            <v>mgallego@unicauca.edu.co</v>
          </cell>
          <cell r="F1166" t="str">
            <v>En Ejecución</v>
          </cell>
          <cell r="G1166">
            <v>43495</v>
          </cell>
          <cell r="H1166">
            <v>44196</v>
          </cell>
          <cell r="I1166" t="str">
            <v>Estudios Ambientales</v>
          </cell>
          <cell r="J1166" t="str">
            <v>Facultad de Ciencias Naturales, Exactas y de la Educación</v>
          </cell>
        </row>
        <row r="1167">
          <cell r="A1167">
            <v>5080</v>
          </cell>
          <cell r="B1167" t="str">
            <v>ESTRATEGIAS PARA LA VALORIZACIÓN DE LOS DULCES TRADICIONALES DE POPAYÁN</v>
          </cell>
          <cell r="C1167" t="str">
            <v>Juan Carlos Corrales Muñoz</v>
          </cell>
          <cell r="D1167">
            <v>76320096</v>
          </cell>
          <cell r="E1167" t="str">
            <v>jcorral@unicauca.edu.co</v>
          </cell>
          <cell r="F1167" t="str">
            <v>En Ejecución</v>
          </cell>
          <cell r="G1167">
            <v>43495</v>
          </cell>
          <cell r="H1167">
            <v>44560</v>
          </cell>
          <cell r="I1167" t="str">
            <v>Ingeniería Telemática</v>
          </cell>
          <cell r="J1167" t="str">
            <v>Facultad de Ingeniería Electrónica y Telecomunicaciones</v>
          </cell>
        </row>
        <row r="1168">
          <cell r="A1168">
            <v>5081</v>
          </cell>
          <cell r="B1168" t="str">
            <v xml:space="preserve">DESARROLLO DE UN FERTILIZANTE FOLIAR CON ACCIÓN BIOESTIMULANTE A PARTIR DE HIDROLIZADO PROTEICO DE SUBPRODUCTOS PISCÍCOLAS     </v>
          </cell>
          <cell r="C1168" t="str">
            <v>Ricardo Benitez Benitez</v>
          </cell>
          <cell r="D1168">
            <v>16738295</v>
          </cell>
          <cell r="E1168" t="str">
            <v>rbenitez@atenea.ucauca.edu.co</v>
          </cell>
          <cell r="F1168" t="str">
            <v>En Ejecución</v>
          </cell>
          <cell r="G1168">
            <v>43495</v>
          </cell>
          <cell r="H1168">
            <v>44377</v>
          </cell>
          <cell r="I1168" t="str">
            <v>QUIMICA DE PRODUCTOS NATURALES - QPN</v>
          </cell>
          <cell r="J1168" t="str">
            <v>Facultad de Ciencias Naturales, Exactas y de la Educación</v>
          </cell>
        </row>
        <row r="1169">
          <cell r="A1169">
            <v>5083</v>
          </cell>
          <cell r="B1169" t="str">
            <v>Caracterización sociocultural, Demográfica, Clínica y Funcional de los pacientes con Artritis Reumatoide del Pueblo Misak del Resguardo de Guambía - Cauca durante el año 2019</v>
          </cell>
          <cell r="C1169" t="str">
            <v>ANA ISABEL OSPINA CAICEDO</v>
          </cell>
          <cell r="D1169">
            <v>1061687970</v>
          </cell>
          <cell r="E1169" t="str">
            <v>aniospic@hotmail.com</v>
          </cell>
          <cell r="F1169" t="str">
            <v>Revisión VRI</v>
          </cell>
          <cell r="G1169">
            <v>43556</v>
          </cell>
          <cell r="H1169">
            <v>43921</v>
          </cell>
          <cell r="I1169" t="str">
            <v>Grupo de Investigación en Salud -GIS</v>
          </cell>
          <cell r="J1169" t="str">
            <v>Facultad de Ciencias de la Salud</v>
          </cell>
        </row>
        <row r="1170">
          <cell r="A1170">
            <v>5084</v>
          </cell>
          <cell r="B1170" t="str">
            <v>Actividad y función de los Treg y su correlación con niveles de citoquinas y anticuerpos tiroideos en individuos con enfermedad tiroidea autoinmune</v>
          </cell>
          <cell r="C1170" t="str">
            <v>Hernando Vargas Uricoechea</v>
          </cell>
          <cell r="D1170">
            <v>73161683</v>
          </cell>
          <cell r="E1170" t="str">
            <v>hernandovargasu@hotmail.com</v>
          </cell>
          <cell r="F1170" t="str">
            <v>Revisión VRI</v>
          </cell>
          <cell r="G1170">
            <v>43497</v>
          </cell>
          <cell r="H1170">
            <v>43862</v>
          </cell>
          <cell r="I1170" t="str">
            <v>Grupo de Investigación en Salud -GIS</v>
          </cell>
          <cell r="J1170" t="str">
            <v>Facultad de Ciencias de la Salud</v>
          </cell>
        </row>
        <row r="1171">
          <cell r="A1171">
            <v>5085</v>
          </cell>
          <cell r="B1171" t="str">
            <v>Cartocronografía de los relatos de viaje colombianos contemporáneos (siglo XX y XXI)</v>
          </cell>
          <cell r="C1171" t="str">
            <v>Alexander Buendía Astudillo</v>
          </cell>
          <cell r="D1171">
            <v>76315848</v>
          </cell>
          <cell r="E1171" t="str">
            <v>abuendia@unicauca.edu.co</v>
          </cell>
          <cell r="F1171" t="str">
            <v>Formulado</v>
          </cell>
          <cell r="G1171">
            <v>43497</v>
          </cell>
          <cell r="H1171">
            <v>43860</v>
          </cell>
          <cell r="I1171" t="str">
            <v>Estudios Culturales y de la Comunicación - ECCO</v>
          </cell>
          <cell r="J1171" t="str">
            <v>Facultad de Derecho y Ciencias Políticas</v>
          </cell>
        </row>
        <row r="1172">
          <cell r="A1172">
            <v>5087</v>
          </cell>
          <cell r="B1172" t="str">
            <v>INVESTIGACIÓN DEL POTENCIAL GEOTERMICO RECREACIONAL DE UNA FUENTE TERMAL EN EL CAUCA - RESGUARDO INDÍGENA DE GUACHICONO- FASE PRE FACTIBILIDAD</v>
          </cell>
          <cell r="C1172" t="str">
            <v>LUCIO GERARDO  CRUZ VELASCO</v>
          </cell>
          <cell r="D1172">
            <v>4617779</v>
          </cell>
          <cell r="E1172" t="str">
            <v>lucruz@unicauca.edu.co</v>
          </cell>
          <cell r="F1172" t="str">
            <v>Revisión VRI</v>
          </cell>
          <cell r="G1172">
            <v>43419</v>
          </cell>
          <cell r="H1172">
            <v>43784</v>
          </cell>
          <cell r="I1172" t="str">
            <v>Geotecnia vial y pavimentos</v>
          </cell>
          <cell r="J1172" t="str">
            <v>Facultad de Ingeniería Civil</v>
          </cell>
        </row>
        <row r="1173">
          <cell r="A1173">
            <v>5088</v>
          </cell>
          <cell r="B1173" t="str">
            <v>Implementación de un kit de fumigación de etanol hidratado para disminuir el consumo de diésel y las emisiones contaminantes en sistemas de transporte y procesamiento de la industria azucarera</v>
          </cell>
          <cell r="C1173" t="str">
            <v>JUAN CARLOS  CASAS ZAPATA</v>
          </cell>
          <cell r="D1173">
            <v>15505403</v>
          </cell>
          <cell r="E1173" t="str">
            <v>jccasas@unicauca.edu.co</v>
          </cell>
          <cell r="F1173" t="str">
            <v>Formulado</v>
          </cell>
          <cell r="G1173">
            <v>43421</v>
          </cell>
          <cell r="H1173">
            <v>44517</v>
          </cell>
          <cell r="I1173" t="str">
            <v xml:space="preserve">Grupo de Ciencia e ingeniería en sistemas ambientales </v>
          </cell>
          <cell r="J1173" t="str">
            <v>Facultad de Ingeniería Civil</v>
          </cell>
        </row>
        <row r="1174">
          <cell r="A1174">
            <v>5089</v>
          </cell>
          <cell r="B1174" t="str">
            <v>Análisis proteómico de proteínas microbianas presentes en heces caninas y de propietarios: correlación de zoonosis.</v>
          </cell>
          <cell r="C1174" t="str">
            <v>Ricardo Benitez Benitez</v>
          </cell>
          <cell r="D1174">
            <v>16738295</v>
          </cell>
          <cell r="E1174" t="str">
            <v>rbenitez@atenea.ucauca.edu.co</v>
          </cell>
          <cell r="F1174" t="str">
            <v>Formulado</v>
          </cell>
          <cell r="G1174" t="str">
            <v>01/15/2019</v>
          </cell>
          <cell r="H1174" t="str">
            <v>01/15/2020</v>
          </cell>
          <cell r="I1174" t="str">
            <v>QUIMICA DE PRODUCTOS NATURALES - QPN</v>
          </cell>
          <cell r="J1174" t="str">
            <v>Facultad de Ciencias Naturales, Exactas y de la Educación</v>
          </cell>
        </row>
        <row r="1175">
          <cell r="A1175">
            <v>5090</v>
          </cell>
          <cell r="B1175" t="str">
            <v>OBTENCIÓN DE CARBON ACTIVADO A PARTIR DE CORTEZAS DE PINO CULTIVADAS EN EL DEPARTAMENTO DEL CAUCA Y SU EMPLEO EN FILTRACIÓN DE AGUAS CONTAMINADAS POR LA ACTIVIDAD MINERA Y DE CURTICIÓN DE CUEROS</v>
          </cell>
          <cell r="C1175" t="str">
            <v>Ricardo Benitez Benitez</v>
          </cell>
          <cell r="D1175">
            <v>16738295</v>
          </cell>
          <cell r="E1175" t="str">
            <v>rbenitez@atenea.ucauca.edu.co</v>
          </cell>
          <cell r="F1175" t="str">
            <v>Formulado</v>
          </cell>
          <cell r="G1175">
            <v>43647</v>
          </cell>
          <cell r="H1175">
            <v>44013</v>
          </cell>
          <cell r="I1175" t="str">
            <v>QUIMICA DE PRODUCTOS NATURALES - QPN</v>
          </cell>
          <cell r="J1175" t="str">
            <v>Facultad de Ciencias Naturales, Exactas y de la Educación</v>
          </cell>
        </row>
        <row r="1176">
          <cell r="A1176">
            <v>5091</v>
          </cell>
          <cell r="B1176" t="str">
            <v>Fortalecimiento del pensamiento y la memoria social en el diseño y construcción de la Wēt wēt Fxi’zewa yat [Casa de sana pervivencia nasa] en el resguardo indígena San Lorenzo de Caldono, Cauca</v>
          </cell>
          <cell r="C1176" t="str">
            <v>Jairo Tocancipá Falla</v>
          </cell>
          <cell r="D1176">
            <v>12120023</v>
          </cell>
          <cell r="E1176" t="str">
            <v>jtocancipa@unicauca.edu.co</v>
          </cell>
          <cell r="F1176" t="str">
            <v>Formulado</v>
          </cell>
          <cell r="G1176">
            <v>43435</v>
          </cell>
          <cell r="H1176">
            <v>43678</v>
          </cell>
          <cell r="I1176" t="str">
            <v>Estudios Sociales Comparativos Andes, Amazonia, Costa Pacífica</v>
          </cell>
          <cell r="J1176" t="str">
            <v>Facultad de Ciencias Humanas y Sociales</v>
          </cell>
        </row>
        <row r="1177">
          <cell r="A1177">
            <v>5092</v>
          </cell>
          <cell r="B1177" t="str">
            <v>DETERMINANTES DEL COMPORTAMIENTO DEL COSTO EN LAS UNIVERSIDADES PÚBLICAS DE COLOMBIA. ANALISIS TEÓRICO Y EMPÍRICO A LA LUZ DE TEORÍA DE LA NUEVA ADMINISTRACIÓN PÚBLICA.</v>
          </cell>
          <cell r="C1177" t="str">
            <v>Zoraida  Ramírez Gutiérrez</v>
          </cell>
          <cell r="D1177">
            <v>41936740</v>
          </cell>
          <cell r="E1177" t="str">
            <v>zramirez@unicauca.edu.co</v>
          </cell>
          <cell r="F1177" t="str">
            <v>Formulado</v>
          </cell>
          <cell r="G1177">
            <v>43435</v>
          </cell>
          <cell r="H1177">
            <v>43830</v>
          </cell>
          <cell r="I1177" t="str">
            <v>GRUPO DE ESTUDIO E INVESTIGACIÓN EN FINANZAS Y GESTIÓN. GREIFG</v>
          </cell>
          <cell r="J1177" t="str">
            <v>Facultad de Ciencias Contables Económicas y Administrativas</v>
          </cell>
        </row>
        <row r="1178">
          <cell r="A1178">
            <v>5094</v>
          </cell>
          <cell r="B1178" t="str">
            <v>La objetividad en ciencias humanas: dificultades en su definición y polémicas recientes en torno a ella</v>
          </cell>
          <cell r="C1178" t="str">
            <v>Juan Carlos Aguirre García</v>
          </cell>
          <cell r="D1178">
            <v>75076432</v>
          </cell>
          <cell r="E1178" t="str">
            <v>jcaguirre@unicauca.edu.co</v>
          </cell>
          <cell r="F1178" t="str">
            <v>Formulado</v>
          </cell>
          <cell r="G1178">
            <v>43466</v>
          </cell>
          <cell r="H1178">
            <v>43814</v>
          </cell>
          <cell r="I1178" t="str">
            <v>Fenomenología y Ciencia</v>
          </cell>
          <cell r="J1178" t="str">
            <v>Facultad de Ciencias Humanas y Sociales</v>
          </cell>
        </row>
        <row r="1179">
          <cell r="A1179">
            <v>5095</v>
          </cell>
          <cell r="B1179" t="str">
            <v>Determinación del inmunoscore y PD-1/PD-L1 en adenocarcinoma gástrico intestinal asociado a Epstein Barr en estadio avanzado en pacientes del departamento del Cauca</v>
          </cell>
          <cell r="C1179" t="str">
            <v>Harold Jofre Bolaños Bravo</v>
          </cell>
          <cell r="D1179">
            <v>12982899</v>
          </cell>
          <cell r="E1179" t="str">
            <v>haroldbolaños@unicauca.edu.co</v>
          </cell>
          <cell r="F1179" t="str">
            <v>Revisión VRI</v>
          </cell>
          <cell r="G1179">
            <v>43542</v>
          </cell>
          <cell r="H1179">
            <v>43908</v>
          </cell>
          <cell r="I1179" t="str">
            <v>Inmunología y Enfermedades infecciosas</v>
          </cell>
          <cell r="J1179" t="str">
            <v>Facultad de Ciencias de la Salud</v>
          </cell>
        </row>
        <row r="1180">
          <cell r="A1180">
            <v>5096</v>
          </cell>
          <cell r="B1180" t="str">
            <v>Factores relacionados con el bajo rendimiento académico y deserción en la asignatura de Morfología de la Universidad del Cauca</v>
          </cell>
          <cell r="C1180" t="str">
            <v>RAQUEL AMALIA VELEZ TOBAR</v>
          </cell>
          <cell r="D1180">
            <v>1061704317</v>
          </cell>
          <cell r="E1180" t="str">
            <v>raquelveleztobar@unicauca.edu.co</v>
          </cell>
          <cell r="F1180" t="str">
            <v>Formulado</v>
          </cell>
          <cell r="G1180">
            <v>43466</v>
          </cell>
          <cell r="H1180">
            <v>43831</v>
          </cell>
          <cell r="I1180" t="str">
            <v>Grupo de Estudios Morfológicos-GREMO</v>
          </cell>
          <cell r="J1180" t="str">
            <v>Facultad de Ciencias de la Salud</v>
          </cell>
        </row>
        <row r="1181">
          <cell r="A1181">
            <v>5097</v>
          </cell>
          <cell r="B1181" t="str">
            <v>Framework para la elicitación de requisitos no funcionales usando su representación</v>
          </cell>
          <cell r="C1181" t="str">
            <v>Francisco Jose Pino Correa</v>
          </cell>
          <cell r="D1181">
            <v>76314448</v>
          </cell>
          <cell r="E1181" t="str">
            <v>fjpino@unicauca.edu.co</v>
          </cell>
          <cell r="F1181" t="str">
            <v>Revisión VRI</v>
          </cell>
          <cell r="G1181">
            <v>43525</v>
          </cell>
          <cell r="H1181">
            <v>43920</v>
          </cell>
          <cell r="I1181" t="str">
            <v>Investigación y desarrollo en ingeniería de software - IDIS</v>
          </cell>
          <cell r="J1181" t="str">
            <v>Facultad de Ingeniería Electrónica y Telecomunicaciones</v>
          </cell>
        </row>
        <row r="1182">
          <cell r="A1182">
            <v>5098</v>
          </cell>
          <cell r="B1182" t="str">
            <v>Framework para soportar la evaluación de la agilidad de los procesos software de las organizaciones</v>
          </cell>
          <cell r="C1182" t="str">
            <v>César Jesús Pardo Calvache</v>
          </cell>
          <cell r="D1182">
            <v>10290515</v>
          </cell>
          <cell r="E1182" t="str">
            <v>cpardo@unicauca.edu.co</v>
          </cell>
          <cell r="F1182" t="str">
            <v>Revisión VRI</v>
          </cell>
          <cell r="G1182">
            <v>43556</v>
          </cell>
          <cell r="H1182">
            <v>43921</v>
          </cell>
          <cell r="I1182" t="str">
            <v>Grupo I+D en Tecnologías de la Información - GTI</v>
          </cell>
          <cell r="J1182" t="str">
            <v>Facultad de Ingeniería Electrónica y Telecomunicaciones</v>
          </cell>
        </row>
        <row r="1183">
          <cell r="A1183">
            <v>5099</v>
          </cell>
          <cell r="B1183" t="str">
            <v>Sistematización del proceso de reincorporación de excombatientes de las FARC en el departamento del Cauca (2016 - 2019)</v>
          </cell>
          <cell r="C1183" t="str">
            <v>CARLOS ERNESTO ORTEGA GARCIA</v>
          </cell>
          <cell r="D1183">
            <v>76323671</v>
          </cell>
          <cell r="E1183" t="str">
            <v>carteaga@unicauca.edu.co</v>
          </cell>
          <cell r="F1183" t="str">
            <v>Revisión VRI</v>
          </cell>
          <cell r="G1183">
            <v>43435</v>
          </cell>
          <cell r="H1183">
            <v>43800</v>
          </cell>
          <cell r="I1183" t="str">
            <v>Grupo de Investigación Actores, procesos e Instituciones Políticas- GIAPRIP</v>
          </cell>
          <cell r="J1183" t="str">
            <v>Facultad de Derecho y Ciencias Políticas</v>
          </cell>
        </row>
        <row r="1184">
          <cell r="A1184">
            <v>5100</v>
          </cell>
          <cell r="B1184" t="str">
            <v>Capacidad sensora de gases de piezas cerámicas de estanatos de cinc o calcio, considerando su potencial aplicación en el pre-diagnóstico de enfermedades</v>
          </cell>
          <cell r="C1184" t="str">
            <v>Jorge Enrique Rodriguez Paéz</v>
          </cell>
          <cell r="D1184">
            <v>3180213</v>
          </cell>
          <cell r="E1184" t="str">
            <v>jnpaez@unicauca.edu.co</v>
          </cell>
          <cell r="F1184" t="str">
            <v>Revisión VRI</v>
          </cell>
          <cell r="G1184">
            <v>43480</v>
          </cell>
          <cell r="H1184">
            <v>43845</v>
          </cell>
          <cell r="I1184" t="str">
            <v>Ciencia y Tecnología de Materiales Cerámicos - CYTEMAC</v>
          </cell>
          <cell r="J1184" t="str">
            <v>Facultad de Ciencias Naturales, Exactas y de la Educación</v>
          </cell>
        </row>
        <row r="1185">
          <cell r="A1185">
            <v>5101</v>
          </cell>
          <cell r="B1185" t="str">
            <v>Existencia de ondas viajeras para un sistema de ecuaciones tipo Ostrovsky</v>
          </cell>
          <cell r="C1185" t="str">
            <v>Alex Manuel Montes Padilla</v>
          </cell>
          <cell r="D1185">
            <v>92528324</v>
          </cell>
          <cell r="E1185" t="str">
            <v>amontes@unicauca.edu.co</v>
          </cell>
          <cell r="F1185" t="str">
            <v>Revisión VRI</v>
          </cell>
          <cell r="G1185">
            <v>43534</v>
          </cell>
          <cell r="H1185">
            <v>43899</v>
          </cell>
          <cell r="I1185" t="str">
            <v>Espacios Funcionales</v>
          </cell>
          <cell r="J1185" t="str">
            <v>Facultad de Ciencias Naturales, Exactas y de la Educación</v>
          </cell>
        </row>
        <row r="1186">
          <cell r="A1186">
            <v>5103</v>
          </cell>
          <cell r="B1186" t="str">
            <v>Detector multimodal de crisis epilépticas motoras y no motoras para dispositivos wearable</v>
          </cell>
          <cell r="C1186" t="str">
            <v>Diego Mauricio Lopez Gutierrez</v>
          </cell>
          <cell r="D1186">
            <v>76325018</v>
          </cell>
          <cell r="E1186" t="str">
            <v>dmlopez@unicauca.edu.co</v>
          </cell>
          <cell r="F1186" t="str">
            <v>Revisión VRI</v>
          </cell>
          <cell r="G1186">
            <v>43480</v>
          </cell>
          <cell r="H1186">
            <v>43813</v>
          </cell>
          <cell r="I1186" t="str">
            <v>Ingeniería Telemática</v>
          </cell>
          <cell r="J1186" t="str">
            <v>Facultad de Ingeniería Electrónica y Telecomunicaciones</v>
          </cell>
        </row>
        <row r="1187">
          <cell r="A1187">
            <v>5104</v>
          </cell>
          <cell r="B1187" t="str">
            <v>DETECCIÓN DE ADULTERANTES EN SUPLEMENTOS ALIMENTICIOS PARA EL CONTROL DEL SOBREPESO BASADOS EN FRAMBUESA (Rubus idaeus)</v>
          </cell>
          <cell r="C1187" t="str">
            <v>Maite del Pilar Rada Mendoza</v>
          </cell>
          <cell r="D1187">
            <v>66824631</v>
          </cell>
          <cell r="E1187" t="str">
            <v>mrada@unicauca.edu.co</v>
          </cell>
          <cell r="F1187" t="str">
            <v>Revisión VRI</v>
          </cell>
          <cell r="G1187">
            <v>43556</v>
          </cell>
          <cell r="H1187">
            <v>43921</v>
          </cell>
          <cell r="I1187" t="str">
            <v>Biotecnología, Calidad Medioambiental y Seguridad Agroalimentaria - BICAMSA</v>
          </cell>
          <cell r="J1187" t="str">
            <v>Facultad de Ciencias Naturales, Exactas y de la Educación</v>
          </cell>
        </row>
        <row r="1188">
          <cell r="A1188">
            <v>5105</v>
          </cell>
          <cell r="B1188" t="str">
            <v xml:space="preserve">Visualización científica para el análisis del comportamiento de los estudiantes en Cursos en Línea Privados y Masivos  con reconocimiento académico. </v>
          </cell>
          <cell r="C1188" t="str">
            <v>Gustavo Adolfo Ramirez Gonzalez</v>
          </cell>
          <cell r="D1188">
            <v>76329206</v>
          </cell>
          <cell r="E1188" t="str">
            <v>gramirez@unicauca.edu.co</v>
          </cell>
          <cell r="F1188" t="str">
            <v>Revisión VRI</v>
          </cell>
          <cell r="G1188">
            <v>43617</v>
          </cell>
          <cell r="H1188">
            <v>43982</v>
          </cell>
          <cell r="I1188" t="str">
            <v>Ingeniería Telemática</v>
          </cell>
          <cell r="J1188" t="str">
            <v>Facultad de Ingeniería Electrónica y Telecomunicaciones</v>
          </cell>
        </row>
        <row r="1189">
          <cell r="A1189">
            <v>5106</v>
          </cell>
          <cell r="B1189" t="str">
            <v>RECIDIVA DE HERNIAS INCISIONALES Y FACTORES DE RIESGO RELACIONADOS, ESTUDIO DE COHORTE AMBISPECTIVO</v>
          </cell>
          <cell r="C1189" t="str">
            <v>Alexei Bernardo Rojas Diaz</v>
          </cell>
          <cell r="D1189">
            <v>76312599</v>
          </cell>
          <cell r="E1189" t="str">
            <v>arojas@unicauca.edu.co</v>
          </cell>
          <cell r="F1189" t="str">
            <v>Revisión VRI</v>
          </cell>
          <cell r="G1189">
            <v>43556</v>
          </cell>
          <cell r="H1189">
            <v>43921</v>
          </cell>
          <cell r="I1189" t="str">
            <v>INVESTIGACIÓN EN ANESTESIOLOGIA GRIAN</v>
          </cell>
          <cell r="J1189" t="str">
            <v>Facultad de Ciencias de la Salud</v>
          </cell>
        </row>
        <row r="1190">
          <cell r="A1190">
            <v>5107</v>
          </cell>
          <cell r="B1190" t="str">
            <v>MANEJO DEL ABDOMEN ABIERTO EN EL PACIENTE CRÍTICO EN UN CENTRO DE NIVEL III DE LA CIUDAD DE POPAYÁN</v>
          </cell>
          <cell r="C1190" t="str">
            <v>Guillermo Julián Sarmiento Ramírez</v>
          </cell>
          <cell r="D1190">
            <v>10538287</v>
          </cell>
          <cell r="E1190" t="str">
            <v>gsarmiento@unicauca.edu.co</v>
          </cell>
          <cell r="F1190" t="str">
            <v>Revisión VRI</v>
          </cell>
          <cell r="G1190">
            <v>43556</v>
          </cell>
          <cell r="H1190">
            <v>43921</v>
          </cell>
          <cell r="I1190" t="str">
            <v>INVESTIGACIÓN EN ANESTESIOLOGIA GRIAN</v>
          </cell>
          <cell r="J1190" t="str">
            <v>Facultad de Ciencias de la Salud</v>
          </cell>
        </row>
        <row r="1191">
          <cell r="A1191">
            <v>5109</v>
          </cell>
          <cell r="B1191" t="str">
            <v>Construcción de una base de datos de información de espirometría estructurada y validad con técnicas de Machine Learning</v>
          </cell>
          <cell r="C1191" t="str">
            <v>Luz Marina Sierra Martinez</v>
          </cell>
          <cell r="D1191">
            <v>37511141</v>
          </cell>
          <cell r="E1191" t="str">
            <v>lsierra@unicauca.edu.co</v>
          </cell>
          <cell r="F1191" t="str">
            <v>Revisión VRI</v>
          </cell>
          <cell r="G1191">
            <v>43449</v>
          </cell>
          <cell r="H1191">
            <v>43814</v>
          </cell>
          <cell r="I1191" t="str">
            <v>Grupo I+D en Tecnologías de la Información - GTI</v>
          </cell>
          <cell r="J1191" t="str">
            <v>Facultad de Ingeniería Electrónica y Telecomunicaciones</v>
          </cell>
        </row>
        <row r="1192">
          <cell r="A1192">
            <v>5110</v>
          </cell>
          <cell r="B1192" t="str">
            <v>DISEÑO DE UNA RED DE ASISTENCIA VITAL PARA LAS AMBULANCIAS DE LA CIUDAD DE POPAYÁN</v>
          </cell>
          <cell r="C1192" t="str">
            <v>Pablo Emilio Jojoa Gomez</v>
          </cell>
          <cell r="D1192">
            <v>12985932</v>
          </cell>
          <cell r="E1192" t="str">
            <v>pjojoa@unicauca.edu.co</v>
          </cell>
          <cell r="F1192" t="str">
            <v>Revisión VRI</v>
          </cell>
          <cell r="G1192">
            <v>43497</v>
          </cell>
          <cell r="H1192">
            <v>43862</v>
          </cell>
          <cell r="I1192" t="str">
            <v>Grupo I+D Nuevas Tecnologías en Telecomunicaciones - GNTT</v>
          </cell>
          <cell r="J1192" t="str">
            <v>Facultad de Ingeniería Electrónica y Telecomunicaciones</v>
          </cell>
        </row>
        <row r="1193">
          <cell r="A1193">
            <v>5111</v>
          </cell>
          <cell r="B1193" t="str">
            <v xml:space="preserve">IDENTIFICACIÓN DE LAS NECESIDADES DE IMPLEMENTACIÓN TIC EN LA SECRETARIA  DEL DEPORTE Y LA CULTURA DE LA CIUDAD DE POPAYÁN EN EL MARCO DE CIUDADES INTELIGENTES </v>
          </cell>
          <cell r="C1193" t="str">
            <v>Virginia Solarte Muñoz</v>
          </cell>
          <cell r="D1193">
            <v>34560835</v>
          </cell>
          <cell r="E1193" t="str">
            <v>vsolarte@unicauca.edu.co</v>
          </cell>
          <cell r="F1193" t="str">
            <v>Revisión VRI</v>
          </cell>
          <cell r="G1193">
            <v>43497</v>
          </cell>
          <cell r="H1193">
            <v>43862</v>
          </cell>
          <cell r="I1193" t="str">
            <v>Grupo I+D Nuevas Tecnologías en Telecomunicaciones - GNTT</v>
          </cell>
          <cell r="J1193" t="str">
            <v>Facultad de Ingeniería Electrónica y Telecomunicaciones</v>
          </cell>
        </row>
        <row r="1194">
          <cell r="A1194">
            <v>5112</v>
          </cell>
          <cell r="B1194" t="str">
            <v xml:space="preserve">Identificación de la lepidopterofauna (Lepidoptera: Rhopalocera) en San Andrés de_x000D_
Pisimbalá, Cauca, Colombia. </v>
          </cell>
          <cell r="C1194" t="str">
            <v>Luis German Gomez Bernal</v>
          </cell>
          <cell r="D1194">
            <v>79324903</v>
          </cell>
          <cell r="E1194" t="str">
            <v>ggomez@unicauca.edu.co</v>
          </cell>
          <cell r="F1194" t="str">
            <v>Revisión VRI</v>
          </cell>
          <cell r="G1194">
            <v>43435</v>
          </cell>
          <cell r="H1194">
            <v>43800</v>
          </cell>
          <cell r="I1194" t="str">
            <v>GRUPO DE ESTUDIOS EN GEOLOGÍA, ECOLOGÍA Y CONSERVACIÓN-GECO</v>
          </cell>
          <cell r="J1194" t="str">
            <v>Facultad de Ciencias Naturales, Exactas y de la Educación</v>
          </cell>
        </row>
        <row r="1195">
          <cell r="A1195">
            <v>5113</v>
          </cell>
          <cell r="B1195" t="str">
            <v>ANÁLISIS DE LA CONDUCTIVIDAD ELÉCTRICA DE SECUENCIAS HIPER E HIPOMETILADAS CON POTENCIAL APLICACIÓN DIAGNÓSTICA EN EL CÁNCER MAMARIO</v>
          </cell>
          <cell r="C1195" t="str">
            <v>Patricia Eugenia Velez Varela</v>
          </cell>
          <cell r="D1195">
            <v>29993756</v>
          </cell>
          <cell r="E1195" t="str">
            <v>pvelez@unicauca.edu.co</v>
          </cell>
          <cell r="F1195" t="str">
            <v>Revisión VRI</v>
          </cell>
          <cell r="G1195">
            <v>43480</v>
          </cell>
          <cell r="H1195">
            <v>43845</v>
          </cell>
          <cell r="I1195" t="str">
            <v>Biología Molecular y Ambiental del Cáncer - BIMAC</v>
          </cell>
          <cell r="J1195" t="str">
            <v>Facultad de Ciencias Naturales, Exactas y de la Educación</v>
          </cell>
        </row>
        <row r="1196">
          <cell r="A1196">
            <v>5114</v>
          </cell>
          <cell r="B1196" t="str">
            <v>MEDICION DEL PENSAMIENTO COMPUTACIONAL APLICANDO UNA METODOLOGIA DE TRABAJO COLABORATIVO Y LUDICO</v>
          </cell>
          <cell r="C1196" t="str">
            <v>Julio Ariel Hurtado Alegria</v>
          </cell>
          <cell r="D1196">
            <v>76317623</v>
          </cell>
          <cell r="E1196" t="str">
            <v>ahurtado@unicauca.edu.co</v>
          </cell>
          <cell r="F1196" t="str">
            <v>Formulado</v>
          </cell>
          <cell r="G1196">
            <v>43469</v>
          </cell>
          <cell r="H1196">
            <v>43834</v>
          </cell>
          <cell r="I1196" t="str">
            <v>Investigación y desarrollo en ingeniería de software - IDIS</v>
          </cell>
          <cell r="J1196" t="str">
            <v>Facultad de Ingeniería Electrónica y Telecomunicaciones</v>
          </cell>
        </row>
        <row r="1197">
          <cell r="A1197">
            <v>5115</v>
          </cell>
          <cell r="B1197" t="str">
            <v xml:space="preserve">TRAYECTOS CURRICULARES EN EL SISTEMA ACADÉMICO DE LA UNIVERSIDAD DEL CAUCA COMO FUENTE DE INDICADORES DEL RENDIMIENTO ACADÉMICO DE ESTUDIANTES DE LOS PROGRAMAS DE FISIOTERAPIA Y MATEMÁTICAS._x000D_
</v>
          </cell>
          <cell r="C1197" t="str">
            <v>Paola Vernaza Pinzón</v>
          </cell>
          <cell r="D1197">
            <v>34565175</v>
          </cell>
          <cell r="E1197" t="str">
            <v>pvernaza@unicauca.edu.co</v>
          </cell>
          <cell r="F1197" t="str">
            <v>Revisión VRI</v>
          </cell>
          <cell r="G1197">
            <v>43466</v>
          </cell>
          <cell r="H1197">
            <v>43830</v>
          </cell>
          <cell r="I1197" t="str">
            <v>Movimiento Corporal Humano y Calidad de Vida</v>
          </cell>
          <cell r="J1197" t="str">
            <v>Facultad de Ciencias de la Salud</v>
          </cell>
        </row>
        <row r="1198">
          <cell r="A1198">
            <v>5116</v>
          </cell>
          <cell r="B1198" t="str">
            <v>Dinámica y Control de una Bicicleta Robótica</v>
          </cell>
          <cell r="C1198" t="str">
            <v>Diego Alberto Bravo Montenegro</v>
          </cell>
          <cell r="D1198">
            <v>4612871</v>
          </cell>
          <cell r="E1198" t="str">
            <v>dibravo@unicauca.edu.co</v>
          </cell>
          <cell r="F1198" t="str">
            <v>Formulado</v>
          </cell>
          <cell r="G1198">
            <v>43497</v>
          </cell>
          <cell r="H1198">
            <v>43862</v>
          </cell>
          <cell r="I1198" t="str">
            <v>Sistemas Dinámicos, Instrumentación y Control</v>
          </cell>
          <cell r="J1198" t="str">
            <v>Facultad de Ciencias Naturales, Exactas y de la Educación</v>
          </cell>
        </row>
        <row r="1199">
          <cell r="A1199">
            <v>5117</v>
          </cell>
          <cell r="B1199" t="str">
            <v>Análisis de los efectos genotóxicos e histopatológicos inducidos por el mercurio en Colostethus fraterdanieli (Anura: Dendrobatidae)</v>
          </cell>
          <cell r="C1199" t="str">
            <v>Nilza Velasco Palomino</v>
          </cell>
          <cell r="D1199">
            <v>34530331</v>
          </cell>
          <cell r="E1199" t="str">
            <v>nilvela@unicauca.edu.co</v>
          </cell>
          <cell r="F1199" t="str">
            <v>Revisión VRI</v>
          </cell>
          <cell r="G1199">
            <v>43497</v>
          </cell>
          <cell r="H1199">
            <v>43814</v>
          </cell>
          <cell r="I1199" t="str">
            <v>GRUPO DE INVESTIGACION EN MICROSCOPIA Y ANALISIS DE IMÁGENES (GIMAI)</v>
          </cell>
          <cell r="J1199" t="str">
            <v>Facultad de Ciencias Naturales, Exactas y de la Educación</v>
          </cell>
        </row>
        <row r="1200">
          <cell r="A1200">
            <v>5118</v>
          </cell>
          <cell r="B1200" t="str">
            <v>Enfoque de sistematización de procesos de innovación social en organizaciones comunitarias en el departamento del Cauca</v>
          </cell>
          <cell r="C1200" t="str">
            <v>Isabel Cristina  Rivera Lozada</v>
          </cell>
          <cell r="D1200">
            <v>66767305</v>
          </cell>
          <cell r="E1200" t="str">
            <v>irivera@unicauca.edu.co</v>
          </cell>
          <cell r="F1200" t="str">
            <v>Revisión VRI</v>
          </cell>
          <cell r="G1200">
            <v>43497</v>
          </cell>
          <cell r="H1200">
            <v>43862</v>
          </cell>
          <cell r="I1200" t="str">
            <v>Investigaciones Contables, Económicas Y Administrativas - GICEA</v>
          </cell>
          <cell r="J1200" t="str">
            <v>Facultad de Ciencias Contables Económicas y Administrativas</v>
          </cell>
        </row>
        <row r="1201">
          <cell r="A1201">
            <v>5119</v>
          </cell>
          <cell r="B1201" t="str">
            <v xml:space="preserve">STUDIO DE LA DEGRADACIÓN DE UN CONTAMINANTE_x000D_
EMERGENTE VÍA FOTO-FENTON EN PRESENCIA_x000D_
DEL EXTRACTO ACUOSO DE LA CÁSCARA DE CAFÉ_x000D_
</v>
          </cell>
          <cell r="C1201" t="str">
            <v>Luis Alberto Lenis Velasquez</v>
          </cell>
          <cell r="D1201">
            <v>16687208</v>
          </cell>
          <cell r="E1201" t="str">
            <v>qolenis@unicauca.edu.co</v>
          </cell>
          <cell r="F1201" t="str">
            <v>Formulado</v>
          </cell>
          <cell r="G1201">
            <v>43528</v>
          </cell>
          <cell r="H1201">
            <v>43894</v>
          </cell>
          <cell r="I1201" t="str">
            <v>QUIMICA DE PRODUCTOS NATURALES - QPN</v>
          </cell>
          <cell r="J1201" t="str">
            <v>Facultad de Ciencias Naturales, Exactas y de la Educación</v>
          </cell>
        </row>
        <row r="1202">
          <cell r="A1202">
            <v>5120</v>
          </cell>
          <cell r="B1202" t="str">
            <v>ESTUDIO COMPARATIVO DEL ESTADO DE LA CONDICIÓN FÍSICA DE LOS JUGADORES DE FUTBOL SALA CON LESIÓN DE RODILLA Y SU RELACIÓN CON EL PROCESO DE REHABILITACIÓN.</v>
          </cell>
          <cell r="C1202" t="str">
            <v>Carlos Ignacio Zuñiga Lopez</v>
          </cell>
          <cell r="D1202">
            <v>4627346</v>
          </cell>
          <cell r="E1202" t="str">
            <v>cizuniga@unicauca.edu.co</v>
          </cell>
          <cell r="F1202" t="str">
            <v>Formulado</v>
          </cell>
          <cell r="G1202">
            <v>43497</v>
          </cell>
          <cell r="H1202">
            <v>43862</v>
          </cell>
          <cell r="I1202" t="str">
            <v>Salud y Motricidad Humana</v>
          </cell>
          <cell r="J1202" t="str">
            <v>Facultad de Ciencias Naturales, Exactas y de la Educación</v>
          </cell>
        </row>
        <row r="1203">
          <cell r="A1203">
            <v>5121</v>
          </cell>
          <cell r="B1203" t="str">
            <v>EXPERIENCIAS PEDAGÓGICAS ALTERNATIVAS Y SU APORTE A LA FORMACIÓN DE MAESTROS</v>
          </cell>
          <cell r="C1203" t="str">
            <v>Stella Pino Salamanca</v>
          </cell>
          <cell r="D1203">
            <v>34552866</v>
          </cell>
          <cell r="E1203" t="str">
            <v>stellapino@unicauca.edu.co</v>
          </cell>
          <cell r="F1203" t="str">
            <v>Formulado</v>
          </cell>
          <cell r="G1203">
            <v>43466</v>
          </cell>
          <cell r="H1203">
            <v>43800</v>
          </cell>
          <cell r="I1203" t="str">
            <v>Grupo de Educación Popular y Comunitaria</v>
          </cell>
          <cell r="J1203" t="str">
            <v>Facultad de Ciencias Naturales, Exactas y de la Educación</v>
          </cell>
        </row>
        <row r="1204">
          <cell r="A1204" t="str">
            <v/>
          </cell>
          <cell r="B1204" t="str">
            <v/>
          </cell>
          <cell r="C1204" t="str">
            <v/>
          </cell>
          <cell r="D1204" t="str">
            <v/>
          </cell>
          <cell r="E1204" t="str">
            <v/>
          </cell>
          <cell r="F1204" t="str">
            <v>exact</v>
          </cell>
          <cell r="G1204" t="str">
            <v/>
          </cell>
          <cell r="H1204" t="str">
            <v/>
          </cell>
          <cell r="I1204" t="str">
            <v>exact</v>
          </cell>
          <cell r="J1204" t="str">
            <v>exact</v>
          </cell>
        </row>
      </sheetData>
      <sheetData sheetId="2">
        <row r="12">
          <cell r="A12" t="str">
            <v>F</v>
          </cell>
          <cell r="B12" t="str">
            <v>FUNCIONAMIENTO</v>
          </cell>
          <cell r="C12">
            <v>108659894</v>
          </cell>
          <cell r="D12">
            <v>331624210</v>
          </cell>
          <cell r="E12">
            <v>0</v>
          </cell>
          <cell r="F12">
            <v>112999975</v>
          </cell>
          <cell r="G12">
            <v>0</v>
          </cell>
          <cell r="H12">
            <v>553284079</v>
          </cell>
          <cell r="I12">
            <v>553284079</v>
          </cell>
          <cell r="J12">
            <v>553284079</v>
          </cell>
          <cell r="K12">
            <v>362053982</v>
          </cell>
          <cell r="L12">
            <v>362053982</v>
          </cell>
          <cell r="M12">
            <v>344272461</v>
          </cell>
          <cell r="N12">
            <v>344272461</v>
          </cell>
          <cell r="O12">
            <v>263894811</v>
          </cell>
          <cell r="P12">
            <v>263894811</v>
          </cell>
          <cell r="Q12">
            <v>241239470</v>
          </cell>
          <cell r="R12">
            <v>241239470</v>
          </cell>
          <cell r="S12">
            <v>0</v>
          </cell>
          <cell r="T12">
            <v>0</v>
          </cell>
          <cell r="U12">
            <v>191230097</v>
          </cell>
          <cell r="V12">
            <v>34.562732646424102</v>
          </cell>
          <cell r="W12">
            <v>209011618</v>
          </cell>
          <cell r="X12">
            <v>37.776546611962097</v>
          </cell>
          <cell r="Y12">
            <v>289389268</v>
          </cell>
          <cell r="Z12">
            <v>52.303921074873401</v>
          </cell>
          <cell r="AA12">
            <v>17781521</v>
          </cell>
          <cell r="AB12">
            <v>80377650</v>
          </cell>
          <cell r="AC12">
            <v>22655341</v>
          </cell>
        </row>
        <row r="13">
          <cell r="A13" t="str">
            <v>F.005</v>
          </cell>
          <cell r="B13" t="str">
            <v>GASTOS DE COMERCIALIZACION Y PRODUCCION</v>
          </cell>
          <cell r="C13">
            <v>108659894</v>
          </cell>
          <cell r="D13">
            <v>331624210</v>
          </cell>
          <cell r="E13">
            <v>0</v>
          </cell>
          <cell r="F13">
            <v>112999975</v>
          </cell>
          <cell r="G13">
            <v>0</v>
          </cell>
          <cell r="H13">
            <v>553284079</v>
          </cell>
          <cell r="I13">
            <v>553284079</v>
          </cell>
          <cell r="J13">
            <v>553284079</v>
          </cell>
          <cell r="K13">
            <v>362053982</v>
          </cell>
          <cell r="L13">
            <v>362053982</v>
          </cell>
          <cell r="M13">
            <v>344272461</v>
          </cell>
          <cell r="N13">
            <v>344272461</v>
          </cell>
          <cell r="O13">
            <v>263894811</v>
          </cell>
          <cell r="P13">
            <v>263894811</v>
          </cell>
          <cell r="Q13">
            <v>241239470</v>
          </cell>
          <cell r="R13">
            <v>241239470</v>
          </cell>
          <cell r="S13">
            <v>0</v>
          </cell>
          <cell r="T13">
            <v>0</v>
          </cell>
          <cell r="U13">
            <v>191230097</v>
          </cell>
          <cell r="V13">
            <v>34.562732646424102</v>
          </cell>
          <cell r="W13">
            <v>209011618</v>
          </cell>
          <cell r="X13">
            <v>37.776546611962097</v>
          </cell>
          <cell r="Y13">
            <v>289389268</v>
          </cell>
          <cell r="Z13">
            <v>52.303921074873401</v>
          </cell>
          <cell r="AA13">
            <v>17781521</v>
          </cell>
          <cell r="AB13">
            <v>80377650</v>
          </cell>
          <cell r="AC13">
            <v>22655341</v>
          </cell>
        </row>
        <row r="14">
          <cell r="A14" t="str">
            <v>F.005.001</v>
          </cell>
          <cell r="B14" t="str">
            <v>COMERCIAL</v>
          </cell>
          <cell r="C14">
            <v>108659894</v>
          </cell>
          <cell r="D14">
            <v>331624210</v>
          </cell>
          <cell r="E14">
            <v>0</v>
          </cell>
          <cell r="F14">
            <v>112999975</v>
          </cell>
          <cell r="G14">
            <v>0</v>
          </cell>
          <cell r="H14">
            <v>553284079</v>
          </cell>
          <cell r="I14">
            <v>553284079</v>
          </cell>
          <cell r="J14">
            <v>553284079</v>
          </cell>
          <cell r="K14">
            <v>362053982</v>
          </cell>
          <cell r="L14">
            <v>362053982</v>
          </cell>
          <cell r="M14">
            <v>344272461</v>
          </cell>
          <cell r="N14">
            <v>344272461</v>
          </cell>
          <cell r="O14">
            <v>263894811</v>
          </cell>
          <cell r="P14">
            <v>263894811</v>
          </cell>
          <cell r="Q14">
            <v>241239470</v>
          </cell>
          <cell r="R14">
            <v>241239470</v>
          </cell>
          <cell r="S14">
            <v>0</v>
          </cell>
          <cell r="T14">
            <v>0</v>
          </cell>
          <cell r="U14">
            <v>191230097</v>
          </cell>
          <cell r="V14">
            <v>34.562732646424102</v>
          </cell>
          <cell r="W14">
            <v>209011618</v>
          </cell>
          <cell r="X14">
            <v>37.776546611962097</v>
          </cell>
          <cell r="Y14">
            <v>289389268</v>
          </cell>
          <cell r="Z14">
            <v>52.303921074873401</v>
          </cell>
          <cell r="AA14">
            <v>17781521</v>
          </cell>
          <cell r="AB14">
            <v>80377650</v>
          </cell>
          <cell r="AC14">
            <v>22655341</v>
          </cell>
        </row>
        <row r="15">
          <cell r="A15" t="str">
            <v>F.005.001.01</v>
          </cell>
          <cell r="B15" t="str">
            <v>GASTOS COMERCIALES</v>
          </cell>
          <cell r="C15">
            <v>108659894</v>
          </cell>
          <cell r="D15">
            <v>331624210</v>
          </cell>
          <cell r="E15">
            <v>0</v>
          </cell>
          <cell r="F15">
            <v>112999975</v>
          </cell>
          <cell r="G15">
            <v>0</v>
          </cell>
          <cell r="H15">
            <v>553284079</v>
          </cell>
          <cell r="I15">
            <v>553284079</v>
          </cell>
          <cell r="J15">
            <v>553284079</v>
          </cell>
          <cell r="K15">
            <v>362053982</v>
          </cell>
          <cell r="L15">
            <v>362053982</v>
          </cell>
          <cell r="M15">
            <v>344272461</v>
          </cell>
          <cell r="N15">
            <v>344272461</v>
          </cell>
          <cell r="O15">
            <v>263894811</v>
          </cell>
          <cell r="P15">
            <v>263894811</v>
          </cell>
          <cell r="Q15">
            <v>241239470</v>
          </cell>
          <cell r="R15">
            <v>241239470</v>
          </cell>
          <cell r="S15">
            <v>0</v>
          </cell>
          <cell r="T15">
            <v>0</v>
          </cell>
          <cell r="U15">
            <v>191230097</v>
          </cell>
          <cell r="V15">
            <v>34.562732646424102</v>
          </cell>
          <cell r="W15">
            <v>209011618</v>
          </cell>
          <cell r="X15">
            <v>37.776546611962097</v>
          </cell>
          <cell r="Y15">
            <v>289389268</v>
          </cell>
          <cell r="Z15">
            <v>52.303921074873401</v>
          </cell>
          <cell r="AA15">
            <v>17781521</v>
          </cell>
          <cell r="AB15">
            <v>80377650</v>
          </cell>
          <cell r="AC15">
            <v>22655341</v>
          </cell>
        </row>
        <row r="16">
          <cell r="A16" t="str">
            <v>F.005.001.01.0</v>
          </cell>
          <cell r="B16" t="str">
            <v>OPERACIONES COMERCIALES</v>
          </cell>
          <cell r="C16">
            <v>108659894</v>
          </cell>
          <cell r="D16">
            <v>331624210</v>
          </cell>
          <cell r="E16">
            <v>0</v>
          </cell>
          <cell r="F16">
            <v>112999975</v>
          </cell>
          <cell r="G16">
            <v>0</v>
          </cell>
          <cell r="H16">
            <v>553284079</v>
          </cell>
          <cell r="I16">
            <v>553284079</v>
          </cell>
          <cell r="J16">
            <v>553284079</v>
          </cell>
          <cell r="K16">
            <v>362053982</v>
          </cell>
          <cell r="L16">
            <v>362053982</v>
          </cell>
          <cell r="M16">
            <v>344272461</v>
          </cell>
          <cell r="N16">
            <v>344272461</v>
          </cell>
          <cell r="O16">
            <v>263894811</v>
          </cell>
          <cell r="P16">
            <v>263894811</v>
          </cell>
          <cell r="Q16">
            <v>241239470</v>
          </cell>
          <cell r="R16">
            <v>241239470</v>
          </cell>
          <cell r="S16">
            <v>0</v>
          </cell>
          <cell r="T16">
            <v>0</v>
          </cell>
          <cell r="U16">
            <v>191230097</v>
          </cell>
          <cell r="V16">
            <v>34.562732646424102</v>
          </cell>
          <cell r="W16">
            <v>209011618</v>
          </cell>
          <cell r="X16">
            <v>37.776546611962097</v>
          </cell>
          <cell r="Y16">
            <v>289389268</v>
          </cell>
          <cell r="Z16">
            <v>52.303921074873401</v>
          </cell>
          <cell r="AA16">
            <v>17781521</v>
          </cell>
          <cell r="AB16">
            <v>80377650</v>
          </cell>
          <cell r="AC16">
            <v>22655341</v>
          </cell>
        </row>
        <row r="17">
          <cell r="A17" t="str">
            <v>F.005.001.01.0.00</v>
          </cell>
          <cell r="B17" t="str">
            <v>Compra de Bienes Para la Venta</v>
          </cell>
          <cell r="C17">
            <v>108659894</v>
          </cell>
          <cell r="D17">
            <v>331624210</v>
          </cell>
          <cell r="E17">
            <v>0</v>
          </cell>
          <cell r="F17">
            <v>112999975</v>
          </cell>
          <cell r="G17">
            <v>0</v>
          </cell>
          <cell r="H17">
            <v>553284079</v>
          </cell>
          <cell r="I17">
            <v>553284079</v>
          </cell>
          <cell r="J17">
            <v>553284079</v>
          </cell>
          <cell r="K17">
            <v>362053982</v>
          </cell>
          <cell r="L17">
            <v>362053982</v>
          </cell>
          <cell r="M17">
            <v>344272461</v>
          </cell>
          <cell r="N17">
            <v>344272461</v>
          </cell>
          <cell r="O17">
            <v>263894811</v>
          </cell>
          <cell r="P17">
            <v>263894811</v>
          </cell>
          <cell r="Q17">
            <v>241239470</v>
          </cell>
          <cell r="R17">
            <v>241239470</v>
          </cell>
          <cell r="S17">
            <v>0</v>
          </cell>
          <cell r="T17">
            <v>0</v>
          </cell>
          <cell r="U17">
            <v>191230097</v>
          </cell>
          <cell r="V17">
            <v>34.562732646424102</v>
          </cell>
          <cell r="W17">
            <v>209011618</v>
          </cell>
          <cell r="X17">
            <v>37.776546611962097</v>
          </cell>
          <cell r="Y17">
            <v>289389268</v>
          </cell>
          <cell r="Z17">
            <v>52.303921074873401</v>
          </cell>
          <cell r="AA17">
            <v>17781521</v>
          </cell>
          <cell r="AB17">
            <v>80377650</v>
          </cell>
          <cell r="AC17">
            <v>22655341</v>
          </cell>
        </row>
        <row r="18">
          <cell r="A18" t="str">
            <v>F.005.001.01.0.00.00</v>
          </cell>
          <cell r="B18" t="str">
            <v>Compra de Bienes Para la Venta</v>
          </cell>
          <cell r="C18">
            <v>108659894</v>
          </cell>
          <cell r="D18">
            <v>331624210</v>
          </cell>
          <cell r="E18">
            <v>0</v>
          </cell>
          <cell r="F18">
            <v>112999975</v>
          </cell>
          <cell r="G18">
            <v>0</v>
          </cell>
          <cell r="H18">
            <v>553284079</v>
          </cell>
          <cell r="I18">
            <v>553284079</v>
          </cell>
          <cell r="J18">
            <v>553284079</v>
          </cell>
          <cell r="K18">
            <v>362053982</v>
          </cell>
          <cell r="L18">
            <v>362053982</v>
          </cell>
          <cell r="M18">
            <v>344272461</v>
          </cell>
          <cell r="N18">
            <v>344272461</v>
          </cell>
          <cell r="O18">
            <v>263894811</v>
          </cell>
          <cell r="P18">
            <v>263894811</v>
          </cell>
          <cell r="Q18">
            <v>241239470</v>
          </cell>
          <cell r="R18">
            <v>241239470</v>
          </cell>
          <cell r="S18">
            <v>0</v>
          </cell>
          <cell r="T18">
            <v>0</v>
          </cell>
          <cell r="U18">
            <v>191230097</v>
          </cell>
          <cell r="V18">
            <v>34.562732646424102</v>
          </cell>
          <cell r="W18">
            <v>209011618</v>
          </cell>
          <cell r="X18">
            <v>37.776546611962097</v>
          </cell>
          <cell r="Y18">
            <v>289389268</v>
          </cell>
          <cell r="Z18">
            <v>52.303921074873401</v>
          </cell>
          <cell r="AA18">
            <v>17781521</v>
          </cell>
          <cell r="AB18">
            <v>80377650</v>
          </cell>
          <cell r="AC18">
            <v>22655341</v>
          </cell>
        </row>
        <row r="19">
          <cell r="A19" t="str">
            <v>F.005.001.01.0.00.00.1</v>
          </cell>
          <cell r="B19" t="str">
            <v>Compra de Bienes Para la Venta</v>
          </cell>
          <cell r="C19">
            <v>108659894</v>
          </cell>
          <cell r="D19">
            <v>331624210</v>
          </cell>
          <cell r="E19">
            <v>0</v>
          </cell>
          <cell r="F19">
            <v>112999975</v>
          </cell>
          <cell r="G19">
            <v>0</v>
          </cell>
          <cell r="H19">
            <v>553284079</v>
          </cell>
          <cell r="I19">
            <v>553284079</v>
          </cell>
          <cell r="J19">
            <v>553284079</v>
          </cell>
          <cell r="K19">
            <v>362053982</v>
          </cell>
          <cell r="L19">
            <v>362053982</v>
          </cell>
          <cell r="M19">
            <v>344272461</v>
          </cell>
          <cell r="N19">
            <v>344272461</v>
          </cell>
          <cell r="O19">
            <v>263894811</v>
          </cell>
          <cell r="P19">
            <v>263894811</v>
          </cell>
          <cell r="Q19">
            <v>241239470</v>
          </cell>
          <cell r="R19">
            <v>241239470</v>
          </cell>
          <cell r="S19">
            <v>0</v>
          </cell>
          <cell r="T19">
            <v>0</v>
          </cell>
          <cell r="U19">
            <v>191230097</v>
          </cell>
          <cell r="V19">
            <v>34.562732646424102</v>
          </cell>
          <cell r="W19">
            <v>209011618</v>
          </cell>
          <cell r="X19">
            <v>37.776546611962097</v>
          </cell>
          <cell r="Y19">
            <v>289389268</v>
          </cell>
          <cell r="Z19">
            <v>52.303921074873401</v>
          </cell>
          <cell r="AA19">
            <v>17781521</v>
          </cell>
          <cell r="AB19">
            <v>80377650</v>
          </cell>
          <cell r="AC19">
            <v>22655341</v>
          </cell>
        </row>
        <row r="20">
          <cell r="A20" t="str">
            <v>F.005.001.01.0.00.00.1.4901418</v>
          </cell>
          <cell r="B20" t="str">
            <v>Convenio 327 de 2017 C.R.C.</v>
          </cell>
          <cell r="C20">
            <v>0</v>
          </cell>
          <cell r="D20">
            <v>128250000</v>
          </cell>
          <cell r="E20">
            <v>0</v>
          </cell>
          <cell r="F20">
            <v>0</v>
          </cell>
          <cell r="G20">
            <v>0</v>
          </cell>
          <cell r="H20">
            <v>128250000</v>
          </cell>
          <cell r="I20">
            <v>128250000</v>
          </cell>
          <cell r="J20">
            <v>128250000</v>
          </cell>
          <cell r="K20">
            <v>43601341</v>
          </cell>
          <cell r="L20">
            <v>43601341</v>
          </cell>
          <cell r="M20">
            <v>43601341</v>
          </cell>
          <cell r="N20">
            <v>43601341</v>
          </cell>
          <cell r="O20">
            <v>43503341</v>
          </cell>
          <cell r="P20">
            <v>43503341</v>
          </cell>
          <cell r="Q20">
            <v>20848000</v>
          </cell>
          <cell r="R20">
            <v>20848000</v>
          </cell>
          <cell r="S20">
            <v>0</v>
          </cell>
          <cell r="T20">
            <v>0</v>
          </cell>
          <cell r="U20">
            <v>84648659</v>
          </cell>
          <cell r="V20">
            <v>66.002853021442505</v>
          </cell>
          <cell r="W20">
            <v>84648659</v>
          </cell>
          <cell r="X20">
            <v>66.002853021442505</v>
          </cell>
          <cell r="Y20">
            <v>84746659</v>
          </cell>
          <cell r="Z20">
            <v>66.079266276803097</v>
          </cell>
          <cell r="AA20">
            <v>0</v>
          </cell>
          <cell r="AB20">
            <v>98000</v>
          </cell>
          <cell r="AC20">
            <v>22655341</v>
          </cell>
        </row>
        <row r="21">
          <cell r="A21" t="str">
            <v>F.005.001.01.0.00.00.1.4901420</v>
          </cell>
          <cell r="B21" t="str">
            <v>Cto 030 de 2017 S.G.C.</v>
          </cell>
          <cell r="C21">
            <v>108659894</v>
          </cell>
          <cell r="D21">
            <v>46568526</v>
          </cell>
          <cell r="E21">
            <v>0</v>
          </cell>
          <cell r="F21">
            <v>0</v>
          </cell>
          <cell r="G21">
            <v>0</v>
          </cell>
          <cell r="H21">
            <v>155228420</v>
          </cell>
          <cell r="I21">
            <v>155228420</v>
          </cell>
          <cell r="J21">
            <v>155228420</v>
          </cell>
          <cell r="K21">
            <v>121492601</v>
          </cell>
          <cell r="L21">
            <v>121492601</v>
          </cell>
          <cell r="M21">
            <v>121492601</v>
          </cell>
          <cell r="N21">
            <v>121492601</v>
          </cell>
          <cell r="O21">
            <v>118332337</v>
          </cell>
          <cell r="P21">
            <v>118332337</v>
          </cell>
          <cell r="Q21">
            <v>118332337</v>
          </cell>
          <cell r="R21">
            <v>118332337</v>
          </cell>
          <cell r="S21">
            <v>0</v>
          </cell>
          <cell r="T21">
            <v>0</v>
          </cell>
          <cell r="U21">
            <v>33735819</v>
          </cell>
          <cell r="V21">
            <v>21.733017059633802</v>
          </cell>
          <cell r="W21">
            <v>33735819</v>
          </cell>
          <cell r="X21">
            <v>21.733017059633802</v>
          </cell>
          <cell r="Y21">
            <v>36896083</v>
          </cell>
          <cell r="Z21">
            <v>23.7688968295883</v>
          </cell>
          <cell r="AA21">
            <v>0</v>
          </cell>
          <cell r="AB21">
            <v>3160264</v>
          </cell>
          <cell r="AC21">
            <v>0</v>
          </cell>
        </row>
        <row r="22">
          <cell r="A22" t="str">
            <v>F.005.001.01.0.00.00.1.4901424</v>
          </cell>
          <cell r="B22" t="str">
            <v>Conv. 19082017 Depto. Cauca. Diplomado - Políticas públicas de primera infancia</v>
          </cell>
          <cell r="C22">
            <v>0</v>
          </cell>
          <cell r="D22">
            <v>0</v>
          </cell>
          <cell r="E22">
            <v>0</v>
          </cell>
          <cell r="F22">
            <v>99999975</v>
          </cell>
          <cell r="G22">
            <v>0</v>
          </cell>
          <cell r="H22">
            <v>99999975</v>
          </cell>
          <cell r="I22">
            <v>99999975</v>
          </cell>
          <cell r="J22">
            <v>99999975</v>
          </cell>
          <cell r="K22">
            <v>97251301</v>
          </cell>
          <cell r="L22">
            <v>97251301</v>
          </cell>
          <cell r="M22">
            <v>79681326</v>
          </cell>
          <cell r="N22">
            <v>79681326</v>
          </cell>
          <cell r="O22">
            <v>64879387</v>
          </cell>
          <cell r="P22">
            <v>64879387</v>
          </cell>
          <cell r="Q22">
            <v>64879387</v>
          </cell>
          <cell r="R22">
            <v>64879387</v>
          </cell>
          <cell r="S22">
            <v>0</v>
          </cell>
          <cell r="T22">
            <v>0</v>
          </cell>
          <cell r="U22">
            <v>2748674</v>
          </cell>
          <cell r="V22">
            <v>2.7486746871686698</v>
          </cell>
          <cell r="W22">
            <v>20318649</v>
          </cell>
          <cell r="X22">
            <v>20.318654079663499</v>
          </cell>
          <cell r="Y22">
            <v>35120588</v>
          </cell>
          <cell r="Z22">
            <v>35.120596780149199</v>
          </cell>
          <cell r="AA22">
            <v>17569975</v>
          </cell>
          <cell r="AB22">
            <v>14801939</v>
          </cell>
          <cell r="AC22">
            <v>0</v>
          </cell>
        </row>
        <row r="23">
          <cell r="A23" t="str">
            <v>F.005.001.01.0.00.00.1.4901432</v>
          </cell>
          <cell r="B23" t="str">
            <v>Convenio 1407/18 Mincultura ColMayor. Apoyo al proyecto denominado: teatro y performance en espacios patrimoniales de Popayán</v>
          </cell>
          <cell r="C23">
            <v>0</v>
          </cell>
          <cell r="D23">
            <v>25000000</v>
          </cell>
          <cell r="E23">
            <v>0</v>
          </cell>
          <cell r="F23">
            <v>0</v>
          </cell>
          <cell r="G23">
            <v>0</v>
          </cell>
          <cell r="H23">
            <v>25000000</v>
          </cell>
          <cell r="I23">
            <v>25000000</v>
          </cell>
          <cell r="J23">
            <v>25000000</v>
          </cell>
          <cell r="K23">
            <v>12880000</v>
          </cell>
          <cell r="L23">
            <v>12880000</v>
          </cell>
          <cell r="M23">
            <v>12880000</v>
          </cell>
          <cell r="N23">
            <v>12880000</v>
          </cell>
          <cell r="O23">
            <v>10015600</v>
          </cell>
          <cell r="P23">
            <v>10015600</v>
          </cell>
          <cell r="Q23">
            <v>10015600</v>
          </cell>
          <cell r="R23">
            <v>10015600</v>
          </cell>
          <cell r="S23">
            <v>0</v>
          </cell>
          <cell r="T23">
            <v>0</v>
          </cell>
          <cell r="U23">
            <v>12120000</v>
          </cell>
          <cell r="V23">
            <v>48.480000000000004</v>
          </cell>
          <cell r="W23">
            <v>12120000</v>
          </cell>
          <cell r="X23">
            <v>48.480000000000004</v>
          </cell>
          <cell r="Y23">
            <v>14984400</v>
          </cell>
          <cell r="Z23">
            <v>59.937600000000003</v>
          </cell>
          <cell r="AA23">
            <v>0</v>
          </cell>
          <cell r="AB23">
            <v>2864400</v>
          </cell>
          <cell r="AC23">
            <v>0</v>
          </cell>
        </row>
        <row r="24">
          <cell r="A24" t="str">
            <v>F.005.001.01.0.00.00.1.4901434</v>
          </cell>
          <cell r="B24" t="str">
            <v>Convenio 2298 de 2018 MinCultura. Feria del Libro  de Popayán 2018</v>
          </cell>
          <cell r="C24">
            <v>0</v>
          </cell>
          <cell r="D24">
            <v>0</v>
          </cell>
          <cell r="E24">
            <v>0</v>
          </cell>
          <cell r="F24">
            <v>13000000</v>
          </cell>
          <cell r="G24">
            <v>0</v>
          </cell>
          <cell r="H24">
            <v>13000000</v>
          </cell>
          <cell r="I24">
            <v>13000000</v>
          </cell>
          <cell r="J24">
            <v>13000000</v>
          </cell>
          <cell r="K24">
            <v>7590240</v>
          </cell>
          <cell r="L24">
            <v>7590240</v>
          </cell>
          <cell r="M24">
            <v>7590240</v>
          </cell>
          <cell r="N24">
            <v>7590240</v>
          </cell>
          <cell r="O24">
            <v>7590240</v>
          </cell>
          <cell r="P24">
            <v>7590240</v>
          </cell>
          <cell r="Q24">
            <v>7590240</v>
          </cell>
          <cell r="R24">
            <v>7590240</v>
          </cell>
          <cell r="S24">
            <v>0</v>
          </cell>
          <cell r="T24">
            <v>0</v>
          </cell>
          <cell r="U24">
            <v>5409760</v>
          </cell>
          <cell r="V24">
            <v>41.613538461538504</v>
          </cell>
          <cell r="W24">
            <v>5409760</v>
          </cell>
          <cell r="X24">
            <v>41.613538461538504</v>
          </cell>
          <cell r="Y24">
            <v>5409760</v>
          </cell>
          <cell r="Z24">
            <v>41.613538461538504</v>
          </cell>
          <cell r="AA24">
            <v>0</v>
          </cell>
          <cell r="AB24">
            <v>0</v>
          </cell>
          <cell r="AC24">
            <v>0</v>
          </cell>
        </row>
        <row r="25">
          <cell r="A25" t="str">
            <v>F.005.001.01.0.00.00.1.4901435</v>
          </cell>
          <cell r="B25" t="str">
            <v>Contrato 000441 de 2018. CRC.Diplomado: educación ambiental y posconflicto en  el marco del proyecto POAI fortalecimiento en la implementación de la educación ambiental, en 20 municipios afectados por el conflicto armado en el departamento del Cauca</v>
          </cell>
          <cell r="C25">
            <v>0</v>
          </cell>
          <cell r="D25">
            <v>100760000</v>
          </cell>
          <cell r="E25">
            <v>0</v>
          </cell>
          <cell r="F25">
            <v>0</v>
          </cell>
          <cell r="G25">
            <v>0</v>
          </cell>
          <cell r="H25">
            <v>100760000</v>
          </cell>
          <cell r="I25">
            <v>100760000</v>
          </cell>
          <cell r="J25">
            <v>100760000</v>
          </cell>
          <cell r="K25">
            <v>56979819</v>
          </cell>
          <cell r="L25">
            <v>56979819</v>
          </cell>
          <cell r="M25">
            <v>56768273</v>
          </cell>
          <cell r="N25">
            <v>56768273</v>
          </cell>
          <cell r="O25">
            <v>19573906</v>
          </cell>
          <cell r="P25">
            <v>19573906</v>
          </cell>
          <cell r="Q25">
            <v>19573906</v>
          </cell>
          <cell r="R25">
            <v>19573906</v>
          </cell>
          <cell r="S25">
            <v>0</v>
          </cell>
          <cell r="T25">
            <v>0</v>
          </cell>
          <cell r="U25">
            <v>43780181</v>
          </cell>
          <cell r="V25">
            <v>43.449961294164396</v>
          </cell>
          <cell r="W25">
            <v>43991727</v>
          </cell>
          <cell r="X25">
            <v>43.659911671298104</v>
          </cell>
          <cell r="Y25">
            <v>81186094</v>
          </cell>
          <cell r="Z25">
            <v>80.573733624454093</v>
          </cell>
          <cell r="AA25">
            <v>211546</v>
          </cell>
          <cell r="AB25">
            <v>37194367</v>
          </cell>
          <cell r="AC25">
            <v>0</v>
          </cell>
        </row>
        <row r="26">
          <cell r="A26" t="str">
            <v>F.005.001.01.0.00.00.1.4901436</v>
          </cell>
          <cell r="B26" t="str">
            <v>Contrato 023 de 2018 S.G.C. Apoyar las labores de monitoreo y procesamiento primario de datos e información obtenida por medio de las redes de vigilancia volcánica y sismológica del observatorio vulcanológico y sismológico de popayán del sgc</v>
          </cell>
          <cell r="C26">
            <v>0</v>
          </cell>
          <cell r="D26">
            <v>31045684</v>
          </cell>
          <cell r="E26">
            <v>0</v>
          </cell>
          <cell r="F26">
            <v>0</v>
          </cell>
          <cell r="G26">
            <v>0</v>
          </cell>
          <cell r="H26">
            <v>31045684</v>
          </cell>
          <cell r="I26">
            <v>31045684</v>
          </cell>
          <cell r="J26">
            <v>31045684</v>
          </cell>
          <cell r="K26">
            <v>22258680</v>
          </cell>
          <cell r="L26">
            <v>22258680</v>
          </cell>
          <cell r="M26">
            <v>22258680</v>
          </cell>
          <cell r="N26">
            <v>22258680</v>
          </cell>
          <cell r="O26">
            <v>0</v>
          </cell>
          <cell r="P26">
            <v>0</v>
          </cell>
          <cell r="Q26">
            <v>0</v>
          </cell>
          <cell r="R26">
            <v>0</v>
          </cell>
          <cell r="S26">
            <v>0</v>
          </cell>
          <cell r="T26">
            <v>0</v>
          </cell>
          <cell r="U26">
            <v>8787004</v>
          </cell>
          <cell r="V26">
            <v>28.303464017735898</v>
          </cell>
          <cell r="W26">
            <v>8787004</v>
          </cell>
          <cell r="X26">
            <v>28.303464017735898</v>
          </cell>
          <cell r="Y26">
            <v>31045684</v>
          </cell>
          <cell r="Z26">
            <v>100</v>
          </cell>
          <cell r="AA26">
            <v>0</v>
          </cell>
          <cell r="AB26">
            <v>22258680</v>
          </cell>
          <cell r="AC26">
            <v>0</v>
          </cell>
        </row>
        <row r="27">
          <cell r="A27" t="str">
            <v>I</v>
          </cell>
          <cell r="B27" t="str">
            <v>INVERSION</v>
          </cell>
          <cell r="C27">
            <v>11633129488</v>
          </cell>
          <cell r="D27">
            <v>5314848092</v>
          </cell>
          <cell r="E27">
            <v>0</v>
          </cell>
          <cell r="F27">
            <v>155339026</v>
          </cell>
          <cell r="G27">
            <v>155339026</v>
          </cell>
          <cell r="H27">
            <v>16947977580</v>
          </cell>
          <cell r="I27">
            <v>16947977580</v>
          </cell>
          <cell r="J27">
            <v>16947977580</v>
          </cell>
          <cell r="K27">
            <v>8995353033.7399998</v>
          </cell>
          <cell r="L27">
            <v>8995353033.7399998</v>
          </cell>
          <cell r="M27">
            <v>8362900914.7399998</v>
          </cell>
          <cell r="N27">
            <v>8362900914.7399998</v>
          </cell>
          <cell r="O27">
            <v>6746694812.7399998</v>
          </cell>
          <cell r="P27">
            <v>6746694812.7399998</v>
          </cell>
          <cell r="Q27">
            <v>6675248076.7399998</v>
          </cell>
          <cell r="R27">
            <v>6675248076.7399998</v>
          </cell>
          <cell r="S27">
            <v>0</v>
          </cell>
          <cell r="T27">
            <v>0</v>
          </cell>
          <cell r="U27">
            <v>7952624546.2600002</v>
          </cell>
          <cell r="V27">
            <v>46.923737706879798</v>
          </cell>
          <cell r="W27">
            <v>8585076665.2600002</v>
          </cell>
          <cell r="X27">
            <v>50.655463902613903</v>
          </cell>
          <cell r="Y27">
            <v>10201282767.26</v>
          </cell>
          <cell r="Z27">
            <v>60.191740985652196</v>
          </cell>
          <cell r="AA27">
            <v>632452119</v>
          </cell>
          <cell r="AB27">
            <v>1616206102</v>
          </cell>
          <cell r="AC27">
            <v>71446736</v>
          </cell>
        </row>
        <row r="28">
          <cell r="A28" t="str">
            <v>I.310</v>
          </cell>
          <cell r="B28" t="str">
            <v>DIVULGAC.ASIST.TECNICA Y CAPACIT.REC.HUMANO</v>
          </cell>
          <cell r="C28">
            <v>4505209951</v>
          </cell>
          <cell r="D28">
            <v>802425546</v>
          </cell>
          <cell r="E28">
            <v>0</v>
          </cell>
          <cell r="F28">
            <v>0</v>
          </cell>
          <cell r="G28">
            <v>0</v>
          </cell>
          <cell r="H28">
            <v>5307635497</v>
          </cell>
          <cell r="I28">
            <v>5307635497</v>
          </cell>
          <cell r="J28">
            <v>5307635497</v>
          </cell>
          <cell r="K28">
            <v>1961386258</v>
          </cell>
          <cell r="L28">
            <v>1961386258</v>
          </cell>
          <cell r="M28">
            <v>1961386258</v>
          </cell>
          <cell r="N28">
            <v>1961386258</v>
          </cell>
          <cell r="O28">
            <v>1878978936</v>
          </cell>
          <cell r="P28">
            <v>1878978936</v>
          </cell>
          <cell r="Q28">
            <v>1878978936</v>
          </cell>
          <cell r="R28">
            <v>1878978936</v>
          </cell>
          <cell r="S28">
            <v>0</v>
          </cell>
          <cell r="T28">
            <v>0</v>
          </cell>
          <cell r="U28">
            <v>3346249239</v>
          </cell>
          <cell r="V28">
            <v>63.045950327436401</v>
          </cell>
          <cell r="W28">
            <v>3346249239</v>
          </cell>
          <cell r="X28">
            <v>63.045950327436401</v>
          </cell>
          <cell r="Y28">
            <v>3428656561</v>
          </cell>
          <cell r="Z28">
            <v>64.598568664671106</v>
          </cell>
          <cell r="AA28">
            <v>0</v>
          </cell>
          <cell r="AB28">
            <v>82407322</v>
          </cell>
          <cell r="AC28">
            <v>0</v>
          </cell>
        </row>
        <row r="29">
          <cell r="A29" t="str">
            <v>I.310.705</v>
          </cell>
          <cell r="B29" t="str">
            <v>Educacuón Superior</v>
          </cell>
          <cell r="C29">
            <v>4505209951</v>
          </cell>
          <cell r="D29">
            <v>802425546</v>
          </cell>
          <cell r="E29">
            <v>0</v>
          </cell>
          <cell r="F29">
            <v>0</v>
          </cell>
          <cell r="G29">
            <v>0</v>
          </cell>
          <cell r="H29">
            <v>5307635497</v>
          </cell>
          <cell r="I29">
            <v>5307635497</v>
          </cell>
          <cell r="J29">
            <v>5307635497</v>
          </cell>
          <cell r="K29">
            <v>1961386258</v>
          </cell>
          <cell r="L29">
            <v>1961386258</v>
          </cell>
          <cell r="M29">
            <v>1961386258</v>
          </cell>
          <cell r="N29">
            <v>1961386258</v>
          </cell>
          <cell r="O29">
            <v>1878978936</v>
          </cell>
          <cell r="P29">
            <v>1878978936</v>
          </cell>
          <cell r="Q29">
            <v>1878978936</v>
          </cell>
          <cell r="R29">
            <v>1878978936</v>
          </cell>
          <cell r="S29">
            <v>0</v>
          </cell>
          <cell r="T29">
            <v>0</v>
          </cell>
          <cell r="U29">
            <v>3346249239</v>
          </cell>
          <cell r="V29">
            <v>63.045950327436401</v>
          </cell>
          <cell r="W29">
            <v>3346249239</v>
          </cell>
          <cell r="X29">
            <v>63.045950327436401</v>
          </cell>
          <cell r="Y29">
            <v>3428656561</v>
          </cell>
          <cell r="Z29">
            <v>64.598568664671106</v>
          </cell>
          <cell r="AA29">
            <v>0</v>
          </cell>
          <cell r="AB29">
            <v>82407322</v>
          </cell>
          <cell r="AC29">
            <v>0</v>
          </cell>
        </row>
        <row r="30">
          <cell r="A30" t="str">
            <v>I.310.705.121</v>
          </cell>
          <cell r="B30" t="str">
            <v>Convenio 11682013 Gobernacion del Cauca. Fortalecimiento de la cultura ciudadana en ciencia  tecnología e innovación a través de la investigación como estrategia pedagógica en el departamento del Cauca</v>
          </cell>
          <cell r="C30">
            <v>2982765238</v>
          </cell>
          <cell r="D30">
            <v>0</v>
          </cell>
          <cell r="E30">
            <v>0</v>
          </cell>
          <cell r="F30">
            <v>0</v>
          </cell>
          <cell r="G30">
            <v>0</v>
          </cell>
          <cell r="H30">
            <v>2982765238</v>
          </cell>
          <cell r="I30">
            <v>2982765238</v>
          </cell>
          <cell r="J30">
            <v>2982765238</v>
          </cell>
          <cell r="K30">
            <v>575975617</v>
          </cell>
          <cell r="L30">
            <v>575975617</v>
          </cell>
          <cell r="M30">
            <v>575975617</v>
          </cell>
          <cell r="N30">
            <v>575975617</v>
          </cell>
          <cell r="O30">
            <v>541005016</v>
          </cell>
          <cell r="P30">
            <v>541005016</v>
          </cell>
          <cell r="Q30">
            <v>541005016</v>
          </cell>
          <cell r="R30">
            <v>541005016</v>
          </cell>
          <cell r="S30">
            <v>0</v>
          </cell>
          <cell r="T30">
            <v>0</v>
          </cell>
          <cell r="U30">
            <v>2406789621</v>
          </cell>
          <cell r="V30">
            <v>80.689877645677498</v>
          </cell>
          <cell r="W30">
            <v>2406789621</v>
          </cell>
          <cell r="X30">
            <v>80.689877645677498</v>
          </cell>
          <cell r="Y30">
            <v>2441760222</v>
          </cell>
          <cell r="Z30">
            <v>81.862299818045599</v>
          </cell>
          <cell r="AA30">
            <v>0</v>
          </cell>
          <cell r="AB30">
            <v>34970601</v>
          </cell>
          <cell r="AC30">
            <v>0</v>
          </cell>
        </row>
        <row r="31">
          <cell r="A31" t="str">
            <v>I.310.705.121.0</v>
          </cell>
          <cell r="B31" t="str">
            <v>Convenio 11682013 Gobernacion del Cauca. Fortalecimiento de la cultura ciudadana en ciencia  tecnología e innovación a través de la investigación como estrategia pedagógica en el departamento del Cauca</v>
          </cell>
          <cell r="C31">
            <v>2982765238</v>
          </cell>
          <cell r="D31">
            <v>0</v>
          </cell>
          <cell r="E31">
            <v>0</v>
          </cell>
          <cell r="F31">
            <v>0</v>
          </cell>
          <cell r="G31">
            <v>0</v>
          </cell>
          <cell r="H31">
            <v>2982765238</v>
          </cell>
          <cell r="I31">
            <v>2982765238</v>
          </cell>
          <cell r="J31">
            <v>2982765238</v>
          </cell>
          <cell r="K31">
            <v>575975617</v>
          </cell>
          <cell r="L31">
            <v>575975617</v>
          </cell>
          <cell r="M31">
            <v>575975617</v>
          </cell>
          <cell r="N31">
            <v>575975617</v>
          </cell>
          <cell r="O31">
            <v>541005016</v>
          </cell>
          <cell r="P31">
            <v>541005016</v>
          </cell>
          <cell r="Q31">
            <v>541005016</v>
          </cell>
          <cell r="R31">
            <v>541005016</v>
          </cell>
          <cell r="S31">
            <v>0</v>
          </cell>
          <cell r="T31">
            <v>0</v>
          </cell>
          <cell r="U31">
            <v>2406789621</v>
          </cell>
          <cell r="V31">
            <v>80.689877645677498</v>
          </cell>
          <cell r="W31">
            <v>2406789621</v>
          </cell>
          <cell r="X31">
            <v>80.689877645677498</v>
          </cell>
          <cell r="Y31">
            <v>2441760222</v>
          </cell>
          <cell r="Z31">
            <v>81.862299818045599</v>
          </cell>
          <cell r="AA31">
            <v>0</v>
          </cell>
          <cell r="AB31">
            <v>34970601</v>
          </cell>
          <cell r="AC31">
            <v>0</v>
          </cell>
        </row>
        <row r="32">
          <cell r="A32" t="str">
            <v>I.310.705.121.0.01</v>
          </cell>
          <cell r="B32" t="str">
            <v>Convenio 11682013 Gobernacion del Cauca. Fortalecimiento de la cultura ciudadana en ciencia  tecnología e innovación a través de la investigación como estrategia pedagógica en el departamento del Cauca</v>
          </cell>
          <cell r="C32">
            <v>2982765238</v>
          </cell>
          <cell r="D32">
            <v>0</v>
          </cell>
          <cell r="E32">
            <v>0</v>
          </cell>
          <cell r="F32">
            <v>0</v>
          </cell>
          <cell r="G32">
            <v>0</v>
          </cell>
          <cell r="H32">
            <v>2982765238</v>
          </cell>
          <cell r="I32">
            <v>2982765238</v>
          </cell>
          <cell r="J32">
            <v>2982765238</v>
          </cell>
          <cell r="K32">
            <v>575975617</v>
          </cell>
          <cell r="L32">
            <v>575975617</v>
          </cell>
          <cell r="M32">
            <v>575975617</v>
          </cell>
          <cell r="N32">
            <v>575975617</v>
          </cell>
          <cell r="O32">
            <v>541005016</v>
          </cell>
          <cell r="P32">
            <v>541005016</v>
          </cell>
          <cell r="Q32">
            <v>541005016</v>
          </cell>
          <cell r="R32">
            <v>541005016</v>
          </cell>
          <cell r="S32">
            <v>0</v>
          </cell>
          <cell r="T32">
            <v>0</v>
          </cell>
          <cell r="U32">
            <v>2406789621</v>
          </cell>
          <cell r="V32">
            <v>80.689877645677498</v>
          </cell>
          <cell r="W32">
            <v>2406789621</v>
          </cell>
          <cell r="X32">
            <v>80.689877645677498</v>
          </cell>
          <cell r="Y32">
            <v>2441760222</v>
          </cell>
          <cell r="Z32">
            <v>81.862299818045599</v>
          </cell>
          <cell r="AA32">
            <v>0</v>
          </cell>
          <cell r="AB32">
            <v>34970601</v>
          </cell>
          <cell r="AC32">
            <v>0</v>
          </cell>
        </row>
        <row r="33">
          <cell r="A33" t="str">
            <v>I.310.705.121.0.01.00</v>
          </cell>
          <cell r="B33" t="str">
            <v>Convenio 11682013 Gobernacion del Cauca. Fortalecimiento de la cultura ciudadana en ciencia  tecnología e innovación a través de la investigación como estrategia pedagógica en el departamento del Cauca</v>
          </cell>
          <cell r="C33">
            <v>2982765238</v>
          </cell>
          <cell r="D33">
            <v>0</v>
          </cell>
          <cell r="E33">
            <v>0</v>
          </cell>
          <cell r="F33">
            <v>0</v>
          </cell>
          <cell r="G33">
            <v>0</v>
          </cell>
          <cell r="H33">
            <v>2982765238</v>
          </cell>
          <cell r="I33">
            <v>2982765238</v>
          </cell>
          <cell r="J33">
            <v>2982765238</v>
          </cell>
          <cell r="K33">
            <v>575975617</v>
          </cell>
          <cell r="L33">
            <v>575975617</v>
          </cell>
          <cell r="M33">
            <v>575975617</v>
          </cell>
          <cell r="N33">
            <v>575975617</v>
          </cell>
          <cell r="O33">
            <v>541005016</v>
          </cell>
          <cell r="P33">
            <v>541005016</v>
          </cell>
          <cell r="Q33">
            <v>541005016</v>
          </cell>
          <cell r="R33">
            <v>541005016</v>
          </cell>
          <cell r="S33">
            <v>0</v>
          </cell>
          <cell r="T33">
            <v>0</v>
          </cell>
          <cell r="U33">
            <v>2406789621</v>
          </cell>
          <cell r="V33">
            <v>80.689877645677498</v>
          </cell>
          <cell r="W33">
            <v>2406789621</v>
          </cell>
          <cell r="X33">
            <v>80.689877645677498</v>
          </cell>
          <cell r="Y33">
            <v>2441760222</v>
          </cell>
          <cell r="Z33">
            <v>81.862299818045599</v>
          </cell>
          <cell r="AA33">
            <v>0</v>
          </cell>
          <cell r="AB33">
            <v>34970601</v>
          </cell>
          <cell r="AC33">
            <v>0</v>
          </cell>
        </row>
        <row r="34">
          <cell r="A34" t="str">
            <v>I.310.705.121.0.01.00.1</v>
          </cell>
          <cell r="B34" t="str">
            <v>Convenio 11682013 Gobernacion del Cauca. Fortalecimiento de la cultura ciudadana en ciencia  tecnología e innovación a través de la investigación como estrategia pedagógica en el departamento del Cauca</v>
          </cell>
          <cell r="C34">
            <v>2982765238</v>
          </cell>
          <cell r="D34">
            <v>0</v>
          </cell>
          <cell r="E34">
            <v>0</v>
          </cell>
          <cell r="F34">
            <v>0</v>
          </cell>
          <cell r="G34">
            <v>0</v>
          </cell>
          <cell r="H34">
            <v>2982765238</v>
          </cell>
          <cell r="I34">
            <v>2982765238</v>
          </cell>
          <cell r="J34">
            <v>2982765238</v>
          </cell>
          <cell r="K34">
            <v>575975617</v>
          </cell>
          <cell r="L34">
            <v>575975617</v>
          </cell>
          <cell r="M34">
            <v>575975617</v>
          </cell>
          <cell r="N34">
            <v>575975617</v>
          </cell>
          <cell r="O34">
            <v>541005016</v>
          </cell>
          <cell r="P34">
            <v>541005016</v>
          </cell>
          <cell r="Q34">
            <v>541005016</v>
          </cell>
          <cell r="R34">
            <v>541005016</v>
          </cell>
          <cell r="S34">
            <v>0</v>
          </cell>
          <cell r="T34">
            <v>0</v>
          </cell>
          <cell r="U34">
            <v>2406789621</v>
          </cell>
          <cell r="V34">
            <v>80.689877645677498</v>
          </cell>
          <cell r="W34">
            <v>2406789621</v>
          </cell>
          <cell r="X34">
            <v>80.689877645677498</v>
          </cell>
          <cell r="Y34">
            <v>2441760222</v>
          </cell>
          <cell r="Z34">
            <v>81.862299818045599</v>
          </cell>
          <cell r="AA34">
            <v>0</v>
          </cell>
          <cell r="AB34">
            <v>34970601</v>
          </cell>
          <cell r="AC34">
            <v>0</v>
          </cell>
        </row>
        <row r="35">
          <cell r="A35" t="str">
            <v>I.310.705.121.0.01.00.1.4901355</v>
          </cell>
          <cell r="B35" t="str">
            <v>Convenio 11682013 Gobernacion del Cauca. Fortalecimiento de la cultura ciudadana en ciencia  tecnología e innovación a través de la investigación como estrategia pedagógica en el departamento del Cauca</v>
          </cell>
          <cell r="C35">
            <v>2982765238</v>
          </cell>
          <cell r="D35">
            <v>0</v>
          </cell>
          <cell r="E35">
            <v>0</v>
          </cell>
          <cell r="F35">
            <v>0</v>
          </cell>
          <cell r="G35">
            <v>0</v>
          </cell>
          <cell r="H35">
            <v>2982765238</v>
          </cell>
          <cell r="I35">
            <v>2982765238</v>
          </cell>
          <cell r="J35">
            <v>2982765238</v>
          </cell>
          <cell r="K35">
            <v>575975617</v>
          </cell>
          <cell r="L35">
            <v>575975617</v>
          </cell>
          <cell r="M35">
            <v>575975617</v>
          </cell>
          <cell r="N35">
            <v>575975617</v>
          </cell>
          <cell r="O35">
            <v>541005016</v>
          </cell>
          <cell r="P35">
            <v>541005016</v>
          </cell>
          <cell r="Q35">
            <v>541005016</v>
          </cell>
          <cell r="R35">
            <v>541005016</v>
          </cell>
          <cell r="S35">
            <v>0</v>
          </cell>
          <cell r="T35">
            <v>0</v>
          </cell>
          <cell r="U35">
            <v>2406789621</v>
          </cell>
          <cell r="V35">
            <v>80.689877645677498</v>
          </cell>
          <cell r="W35">
            <v>2406789621</v>
          </cell>
          <cell r="X35">
            <v>80.689877645677498</v>
          </cell>
          <cell r="Y35">
            <v>2441760222</v>
          </cell>
          <cell r="Z35">
            <v>81.862299818045599</v>
          </cell>
          <cell r="AA35">
            <v>0</v>
          </cell>
          <cell r="AB35">
            <v>34970601</v>
          </cell>
          <cell r="AC35">
            <v>0</v>
          </cell>
        </row>
        <row r="36">
          <cell r="A36" t="str">
            <v>I.310.705.122</v>
          </cell>
          <cell r="B36" t="str">
            <v>Convenio 11702013 Gobernacion del Cauca. Fortalecimiento de la calidad de la educación básica y media en 64 instituciones  educativas de bajo logro en trece municipios del norte del Cauca - Contrato Plan</v>
          </cell>
          <cell r="C36">
            <v>775034591</v>
          </cell>
          <cell r="D36">
            <v>0</v>
          </cell>
          <cell r="E36">
            <v>0</v>
          </cell>
          <cell r="F36">
            <v>0</v>
          </cell>
          <cell r="G36">
            <v>0</v>
          </cell>
          <cell r="H36">
            <v>775034591</v>
          </cell>
          <cell r="I36">
            <v>775034591</v>
          </cell>
          <cell r="J36">
            <v>775034591</v>
          </cell>
          <cell r="K36">
            <v>0</v>
          </cell>
          <cell r="L36">
            <v>0</v>
          </cell>
          <cell r="M36">
            <v>0</v>
          </cell>
          <cell r="N36">
            <v>0</v>
          </cell>
          <cell r="O36">
            <v>0</v>
          </cell>
          <cell r="P36">
            <v>0</v>
          </cell>
          <cell r="Q36">
            <v>0</v>
          </cell>
          <cell r="R36">
            <v>0</v>
          </cell>
          <cell r="S36">
            <v>0</v>
          </cell>
          <cell r="T36">
            <v>0</v>
          </cell>
          <cell r="U36">
            <v>775034591</v>
          </cell>
          <cell r="V36">
            <v>100</v>
          </cell>
          <cell r="W36">
            <v>775034591</v>
          </cell>
          <cell r="X36">
            <v>100</v>
          </cell>
          <cell r="Y36">
            <v>775034591</v>
          </cell>
          <cell r="Z36">
            <v>100</v>
          </cell>
          <cell r="AA36">
            <v>0</v>
          </cell>
          <cell r="AB36">
            <v>0</v>
          </cell>
          <cell r="AC36">
            <v>0</v>
          </cell>
        </row>
        <row r="37">
          <cell r="A37" t="str">
            <v>I.310.705.122.0</v>
          </cell>
          <cell r="B37" t="str">
            <v>Convenio 11702013 Gobernacion del Cauca. Fortalecimiento de la calidad de la educación básica y media en 64 instituciones  educativas de bajo logro en trece municipios del norte del Cauca - Contrato Plan</v>
          </cell>
          <cell r="C37">
            <v>775034591</v>
          </cell>
          <cell r="D37">
            <v>0</v>
          </cell>
          <cell r="E37">
            <v>0</v>
          </cell>
          <cell r="F37">
            <v>0</v>
          </cell>
          <cell r="G37">
            <v>0</v>
          </cell>
          <cell r="H37">
            <v>775034591</v>
          </cell>
          <cell r="I37">
            <v>775034591</v>
          </cell>
          <cell r="J37">
            <v>775034591</v>
          </cell>
          <cell r="K37">
            <v>0</v>
          </cell>
          <cell r="L37">
            <v>0</v>
          </cell>
          <cell r="M37">
            <v>0</v>
          </cell>
          <cell r="N37">
            <v>0</v>
          </cell>
          <cell r="O37">
            <v>0</v>
          </cell>
          <cell r="P37">
            <v>0</v>
          </cell>
          <cell r="Q37">
            <v>0</v>
          </cell>
          <cell r="R37">
            <v>0</v>
          </cell>
          <cell r="S37">
            <v>0</v>
          </cell>
          <cell r="T37">
            <v>0</v>
          </cell>
          <cell r="U37">
            <v>775034591</v>
          </cell>
          <cell r="V37">
            <v>100</v>
          </cell>
          <cell r="W37">
            <v>775034591</v>
          </cell>
          <cell r="X37">
            <v>100</v>
          </cell>
          <cell r="Y37">
            <v>775034591</v>
          </cell>
          <cell r="Z37">
            <v>100</v>
          </cell>
          <cell r="AA37">
            <v>0</v>
          </cell>
          <cell r="AB37">
            <v>0</v>
          </cell>
          <cell r="AC37">
            <v>0</v>
          </cell>
        </row>
        <row r="38">
          <cell r="A38" t="str">
            <v>I.310.705.122.0.01</v>
          </cell>
          <cell r="B38" t="str">
            <v>Convenio 11702013 Gobernacion del Cauca. Fortalecimiento de la calidad de la educación básica y media en 64 instituciones  educativas de bajo logro en trece municipios del norte del Cauca - Contrato Plan</v>
          </cell>
          <cell r="C38">
            <v>775034591</v>
          </cell>
          <cell r="D38">
            <v>0</v>
          </cell>
          <cell r="E38">
            <v>0</v>
          </cell>
          <cell r="F38">
            <v>0</v>
          </cell>
          <cell r="G38">
            <v>0</v>
          </cell>
          <cell r="H38">
            <v>775034591</v>
          </cell>
          <cell r="I38">
            <v>775034591</v>
          </cell>
          <cell r="J38">
            <v>775034591</v>
          </cell>
          <cell r="K38">
            <v>0</v>
          </cell>
          <cell r="L38">
            <v>0</v>
          </cell>
          <cell r="M38">
            <v>0</v>
          </cell>
          <cell r="N38">
            <v>0</v>
          </cell>
          <cell r="O38">
            <v>0</v>
          </cell>
          <cell r="P38">
            <v>0</v>
          </cell>
          <cell r="Q38">
            <v>0</v>
          </cell>
          <cell r="R38">
            <v>0</v>
          </cell>
          <cell r="S38">
            <v>0</v>
          </cell>
          <cell r="T38">
            <v>0</v>
          </cell>
          <cell r="U38">
            <v>775034591</v>
          </cell>
          <cell r="V38">
            <v>100</v>
          </cell>
          <cell r="W38">
            <v>775034591</v>
          </cell>
          <cell r="X38">
            <v>100</v>
          </cell>
          <cell r="Y38">
            <v>775034591</v>
          </cell>
          <cell r="Z38">
            <v>100</v>
          </cell>
          <cell r="AA38">
            <v>0</v>
          </cell>
          <cell r="AB38">
            <v>0</v>
          </cell>
          <cell r="AC38">
            <v>0</v>
          </cell>
        </row>
        <row r="39">
          <cell r="A39" t="str">
            <v>I.310.705.122.0.01.00</v>
          </cell>
          <cell r="B39" t="str">
            <v>Convenio 11702013 Gobernacion del Cauca. Fortalecimiento de la calidad de la educación básica y media en 64 instituciones  educativas de bajo logro en trece municipios del norte del Cauca - Contrato Plan</v>
          </cell>
          <cell r="C39">
            <v>775034591</v>
          </cell>
          <cell r="D39">
            <v>0</v>
          </cell>
          <cell r="E39">
            <v>0</v>
          </cell>
          <cell r="F39">
            <v>0</v>
          </cell>
          <cell r="G39">
            <v>0</v>
          </cell>
          <cell r="H39">
            <v>775034591</v>
          </cell>
          <cell r="I39">
            <v>775034591</v>
          </cell>
          <cell r="J39">
            <v>775034591</v>
          </cell>
          <cell r="K39">
            <v>0</v>
          </cell>
          <cell r="L39">
            <v>0</v>
          </cell>
          <cell r="M39">
            <v>0</v>
          </cell>
          <cell r="N39">
            <v>0</v>
          </cell>
          <cell r="O39">
            <v>0</v>
          </cell>
          <cell r="P39">
            <v>0</v>
          </cell>
          <cell r="Q39">
            <v>0</v>
          </cell>
          <cell r="R39">
            <v>0</v>
          </cell>
          <cell r="S39">
            <v>0</v>
          </cell>
          <cell r="T39">
            <v>0</v>
          </cell>
          <cell r="U39">
            <v>775034591</v>
          </cell>
          <cell r="V39">
            <v>100</v>
          </cell>
          <cell r="W39">
            <v>775034591</v>
          </cell>
          <cell r="X39">
            <v>100</v>
          </cell>
          <cell r="Y39">
            <v>775034591</v>
          </cell>
          <cell r="Z39">
            <v>100</v>
          </cell>
          <cell r="AA39">
            <v>0</v>
          </cell>
          <cell r="AB39">
            <v>0</v>
          </cell>
          <cell r="AC39">
            <v>0</v>
          </cell>
        </row>
        <row r="40">
          <cell r="A40" t="str">
            <v>I.310.705.122.0.01.00.1</v>
          </cell>
          <cell r="B40" t="str">
            <v>Convenio 11702013 Gobernacion del Cauca. Fortalecimiento de la calidad de la educación básica y media en 64 instituciones  educativas de bajo logro en trece municipios del norte del Cauca - Contrato Plan</v>
          </cell>
          <cell r="C40">
            <v>775034591</v>
          </cell>
          <cell r="D40">
            <v>0</v>
          </cell>
          <cell r="E40">
            <v>0</v>
          </cell>
          <cell r="F40">
            <v>0</v>
          </cell>
          <cell r="G40">
            <v>0</v>
          </cell>
          <cell r="H40">
            <v>775034591</v>
          </cell>
          <cell r="I40">
            <v>775034591</v>
          </cell>
          <cell r="J40">
            <v>775034591</v>
          </cell>
          <cell r="K40">
            <v>0</v>
          </cell>
          <cell r="L40">
            <v>0</v>
          </cell>
          <cell r="M40">
            <v>0</v>
          </cell>
          <cell r="N40">
            <v>0</v>
          </cell>
          <cell r="O40">
            <v>0</v>
          </cell>
          <cell r="P40">
            <v>0</v>
          </cell>
          <cell r="Q40">
            <v>0</v>
          </cell>
          <cell r="R40">
            <v>0</v>
          </cell>
          <cell r="S40">
            <v>0</v>
          </cell>
          <cell r="T40">
            <v>0</v>
          </cell>
          <cell r="U40">
            <v>775034591</v>
          </cell>
          <cell r="V40">
            <v>100</v>
          </cell>
          <cell r="W40">
            <v>775034591</v>
          </cell>
          <cell r="X40">
            <v>100</v>
          </cell>
          <cell r="Y40">
            <v>775034591</v>
          </cell>
          <cell r="Z40">
            <v>100</v>
          </cell>
          <cell r="AA40">
            <v>0</v>
          </cell>
          <cell r="AB40">
            <v>0</v>
          </cell>
          <cell r="AC40">
            <v>0</v>
          </cell>
        </row>
        <row r="41">
          <cell r="A41" t="str">
            <v>I.310.705.122.0.01.00.1.4901356</v>
          </cell>
          <cell r="B41" t="str">
            <v>Convenio 11702013 Gobernacion del Cauca. Fortalecimiento de la calidad de la educación básica y media en 64 instituciones  educativas de bajo logro en trece municipios del norte del Cauca - Contrato Plan</v>
          </cell>
          <cell r="C41">
            <v>775034591</v>
          </cell>
          <cell r="D41">
            <v>0</v>
          </cell>
          <cell r="E41">
            <v>0</v>
          </cell>
          <cell r="F41">
            <v>0</v>
          </cell>
          <cell r="G41">
            <v>0</v>
          </cell>
          <cell r="H41">
            <v>775034591</v>
          </cell>
          <cell r="I41">
            <v>775034591</v>
          </cell>
          <cell r="J41">
            <v>775034591</v>
          </cell>
          <cell r="K41">
            <v>0</v>
          </cell>
          <cell r="L41">
            <v>0</v>
          </cell>
          <cell r="M41">
            <v>0</v>
          </cell>
          <cell r="N41">
            <v>0</v>
          </cell>
          <cell r="O41">
            <v>0</v>
          </cell>
          <cell r="P41">
            <v>0</v>
          </cell>
          <cell r="Q41">
            <v>0</v>
          </cell>
          <cell r="R41">
            <v>0</v>
          </cell>
          <cell r="S41">
            <v>0</v>
          </cell>
          <cell r="T41">
            <v>0</v>
          </cell>
          <cell r="U41">
            <v>775034591</v>
          </cell>
          <cell r="V41">
            <v>100</v>
          </cell>
          <cell r="W41">
            <v>775034591</v>
          </cell>
          <cell r="X41">
            <v>100</v>
          </cell>
          <cell r="Y41">
            <v>775034591</v>
          </cell>
          <cell r="Z41">
            <v>100</v>
          </cell>
          <cell r="AA41">
            <v>0</v>
          </cell>
          <cell r="AB41">
            <v>0</v>
          </cell>
          <cell r="AC41">
            <v>0</v>
          </cell>
        </row>
        <row r="42">
          <cell r="A42" t="str">
            <v>I.310.705.128</v>
          </cell>
          <cell r="B42" t="str">
            <v>Cto.1398 de 2017 MEN. Implementar estrategias de educación superior en el marco del posacuerdo que promuevan el desarrollo rural en el programa de desarrollo con enfoque territorial (pdet) putumayo con la universidad del cauca</v>
          </cell>
          <cell r="C42">
            <v>747410122</v>
          </cell>
          <cell r="D42">
            <v>452425546</v>
          </cell>
          <cell r="E42">
            <v>0</v>
          </cell>
          <cell r="F42">
            <v>0</v>
          </cell>
          <cell r="G42">
            <v>0</v>
          </cell>
          <cell r="H42">
            <v>1199835668</v>
          </cell>
          <cell r="I42">
            <v>1199835668</v>
          </cell>
          <cell r="J42">
            <v>1199835668</v>
          </cell>
          <cell r="K42">
            <v>1141690492</v>
          </cell>
          <cell r="L42">
            <v>1141690492</v>
          </cell>
          <cell r="M42">
            <v>1141690492</v>
          </cell>
          <cell r="N42">
            <v>1141690492</v>
          </cell>
          <cell r="O42">
            <v>1141690491</v>
          </cell>
          <cell r="P42">
            <v>1141690491</v>
          </cell>
          <cell r="Q42">
            <v>1141690491</v>
          </cell>
          <cell r="R42">
            <v>1141690491</v>
          </cell>
          <cell r="S42">
            <v>0</v>
          </cell>
          <cell r="T42">
            <v>0</v>
          </cell>
          <cell r="U42">
            <v>58145176</v>
          </cell>
          <cell r="V42">
            <v>4.8460949737326899</v>
          </cell>
          <cell r="W42">
            <v>58145176</v>
          </cell>
          <cell r="X42">
            <v>4.8460949737326899</v>
          </cell>
          <cell r="Y42">
            <v>58145177</v>
          </cell>
          <cell r="Z42">
            <v>4.8460950570774299</v>
          </cell>
          <cell r="AA42">
            <v>0</v>
          </cell>
          <cell r="AB42">
            <v>1</v>
          </cell>
          <cell r="AC42">
            <v>0</v>
          </cell>
        </row>
        <row r="43">
          <cell r="A43" t="str">
            <v>I.310.705.128.0</v>
          </cell>
          <cell r="B43" t="str">
            <v>Cto.1398 de 2017 MEN. Implementar estrategias de educación superior en el marco del posacuerdo que promuevan el desarrollo rural en el programa de desarrollo con enfoque territorial (pdet) putumayo con la universidad del cauca</v>
          </cell>
          <cell r="C43">
            <v>747410122</v>
          </cell>
          <cell r="D43">
            <v>452425546</v>
          </cell>
          <cell r="E43">
            <v>0</v>
          </cell>
          <cell r="F43">
            <v>0</v>
          </cell>
          <cell r="G43">
            <v>0</v>
          </cell>
          <cell r="H43">
            <v>1199835668</v>
          </cell>
          <cell r="I43">
            <v>1199835668</v>
          </cell>
          <cell r="J43">
            <v>1199835668</v>
          </cell>
          <cell r="K43">
            <v>1141690492</v>
          </cell>
          <cell r="L43">
            <v>1141690492</v>
          </cell>
          <cell r="M43">
            <v>1141690492</v>
          </cell>
          <cell r="N43">
            <v>1141690492</v>
          </cell>
          <cell r="O43">
            <v>1141690491</v>
          </cell>
          <cell r="P43">
            <v>1141690491</v>
          </cell>
          <cell r="Q43">
            <v>1141690491</v>
          </cell>
          <cell r="R43">
            <v>1141690491</v>
          </cell>
          <cell r="S43">
            <v>0</v>
          </cell>
          <cell r="T43">
            <v>0</v>
          </cell>
          <cell r="U43">
            <v>58145176</v>
          </cell>
          <cell r="V43">
            <v>4.8460949737326899</v>
          </cell>
          <cell r="W43">
            <v>58145176</v>
          </cell>
          <cell r="X43">
            <v>4.8460949737326899</v>
          </cell>
          <cell r="Y43">
            <v>58145177</v>
          </cell>
          <cell r="Z43">
            <v>4.8460950570774299</v>
          </cell>
          <cell r="AA43">
            <v>0</v>
          </cell>
          <cell r="AB43">
            <v>1</v>
          </cell>
          <cell r="AC43">
            <v>0</v>
          </cell>
        </row>
        <row r="44">
          <cell r="A44" t="str">
            <v>I.310.705.128.0.01</v>
          </cell>
          <cell r="B44" t="str">
            <v>Cto.1398 de 2017 MEN. Implementar estrategias de educación superior en el marco del posacuerdo que promuevan el desarrollo rural en el programa de desarrollo con enfoque territorial (pdet) putumayo con la universidad del cauca</v>
          </cell>
          <cell r="C44">
            <v>747410122</v>
          </cell>
          <cell r="D44">
            <v>452425546</v>
          </cell>
          <cell r="E44">
            <v>0</v>
          </cell>
          <cell r="F44">
            <v>0</v>
          </cell>
          <cell r="G44">
            <v>0</v>
          </cell>
          <cell r="H44">
            <v>1199835668</v>
          </cell>
          <cell r="I44">
            <v>1199835668</v>
          </cell>
          <cell r="J44">
            <v>1199835668</v>
          </cell>
          <cell r="K44">
            <v>1141690492</v>
          </cell>
          <cell r="L44">
            <v>1141690492</v>
          </cell>
          <cell r="M44">
            <v>1141690492</v>
          </cell>
          <cell r="N44">
            <v>1141690492</v>
          </cell>
          <cell r="O44">
            <v>1141690491</v>
          </cell>
          <cell r="P44">
            <v>1141690491</v>
          </cell>
          <cell r="Q44">
            <v>1141690491</v>
          </cell>
          <cell r="R44">
            <v>1141690491</v>
          </cell>
          <cell r="S44">
            <v>0</v>
          </cell>
          <cell r="T44">
            <v>0</v>
          </cell>
          <cell r="U44">
            <v>58145176</v>
          </cell>
          <cell r="V44">
            <v>4.8460949737326899</v>
          </cell>
          <cell r="W44">
            <v>58145176</v>
          </cell>
          <cell r="X44">
            <v>4.8460949737326899</v>
          </cell>
          <cell r="Y44">
            <v>58145177</v>
          </cell>
          <cell r="Z44">
            <v>4.8460950570774299</v>
          </cell>
          <cell r="AA44">
            <v>0</v>
          </cell>
          <cell r="AB44">
            <v>1</v>
          </cell>
          <cell r="AC44">
            <v>0</v>
          </cell>
        </row>
        <row r="45">
          <cell r="A45" t="str">
            <v>I.310.705.128.0.01.00</v>
          </cell>
          <cell r="B45" t="str">
            <v>Cto.1398 de 2017 MEN. Implementar estrategias de educación superior en el marco del posacuerdo que promuevan el desarrollo rural en el programa de desarrollo con enfoque territorial (pdet) putumayo con la universidad del cauca</v>
          </cell>
          <cell r="C45">
            <v>747410122</v>
          </cell>
          <cell r="D45">
            <v>452425546</v>
          </cell>
          <cell r="E45">
            <v>0</v>
          </cell>
          <cell r="F45">
            <v>0</v>
          </cell>
          <cell r="G45">
            <v>0</v>
          </cell>
          <cell r="H45">
            <v>1199835668</v>
          </cell>
          <cell r="I45">
            <v>1199835668</v>
          </cell>
          <cell r="J45">
            <v>1199835668</v>
          </cell>
          <cell r="K45">
            <v>1141690492</v>
          </cell>
          <cell r="L45">
            <v>1141690492</v>
          </cell>
          <cell r="M45">
            <v>1141690492</v>
          </cell>
          <cell r="N45">
            <v>1141690492</v>
          </cell>
          <cell r="O45">
            <v>1141690491</v>
          </cell>
          <cell r="P45">
            <v>1141690491</v>
          </cell>
          <cell r="Q45">
            <v>1141690491</v>
          </cell>
          <cell r="R45">
            <v>1141690491</v>
          </cell>
          <cell r="S45">
            <v>0</v>
          </cell>
          <cell r="T45">
            <v>0</v>
          </cell>
          <cell r="U45">
            <v>58145176</v>
          </cell>
          <cell r="V45">
            <v>4.8460949737326899</v>
          </cell>
          <cell r="W45">
            <v>58145176</v>
          </cell>
          <cell r="X45">
            <v>4.8460949737326899</v>
          </cell>
          <cell r="Y45">
            <v>58145177</v>
          </cell>
          <cell r="Z45">
            <v>4.8460950570774299</v>
          </cell>
          <cell r="AA45">
            <v>0</v>
          </cell>
          <cell r="AB45">
            <v>1</v>
          </cell>
          <cell r="AC45">
            <v>0</v>
          </cell>
        </row>
        <row r="46">
          <cell r="A46" t="str">
            <v>I.310.705.128.0.01.00.1</v>
          </cell>
          <cell r="B46" t="str">
            <v>Cto.1398 de 2017 MEN. Implementar estrategias de educación superior en el marco del posacuerdo que promuevan el desarrollo rural en el programa de desarrollo con enfoque territorial (pdet) putumayo con la universidad del cauca</v>
          </cell>
          <cell r="C46">
            <v>747410122</v>
          </cell>
          <cell r="D46">
            <v>452425546</v>
          </cell>
          <cell r="E46">
            <v>0</v>
          </cell>
          <cell r="F46">
            <v>0</v>
          </cell>
          <cell r="G46">
            <v>0</v>
          </cell>
          <cell r="H46">
            <v>1199835668</v>
          </cell>
          <cell r="I46">
            <v>1199835668</v>
          </cell>
          <cell r="J46">
            <v>1199835668</v>
          </cell>
          <cell r="K46">
            <v>1141690492</v>
          </cell>
          <cell r="L46">
            <v>1141690492</v>
          </cell>
          <cell r="M46">
            <v>1141690492</v>
          </cell>
          <cell r="N46">
            <v>1141690492</v>
          </cell>
          <cell r="O46">
            <v>1141690491</v>
          </cell>
          <cell r="P46">
            <v>1141690491</v>
          </cell>
          <cell r="Q46">
            <v>1141690491</v>
          </cell>
          <cell r="R46">
            <v>1141690491</v>
          </cell>
          <cell r="S46">
            <v>0</v>
          </cell>
          <cell r="T46">
            <v>0</v>
          </cell>
          <cell r="U46">
            <v>58145176</v>
          </cell>
          <cell r="V46">
            <v>4.8460949737326899</v>
          </cell>
          <cell r="W46">
            <v>58145176</v>
          </cell>
          <cell r="X46">
            <v>4.8460949737326899</v>
          </cell>
          <cell r="Y46">
            <v>58145177</v>
          </cell>
          <cell r="Z46">
            <v>4.8460950570774299</v>
          </cell>
          <cell r="AA46">
            <v>0</v>
          </cell>
          <cell r="AB46">
            <v>1</v>
          </cell>
          <cell r="AC46">
            <v>0</v>
          </cell>
        </row>
        <row r="47">
          <cell r="A47" t="str">
            <v>I.310.705.128.0.01.00.1.4901425</v>
          </cell>
          <cell r="B47" t="str">
            <v>Cto.1398 de 2017 MEN. Implementar estrategias de educación superior en el marco del posacuerdo que promuevan el desarrollo rural en el programa de desarrollo con enfoque territorial (pdet) Putumayo con la Universidad del Cauca</v>
          </cell>
          <cell r="C47">
            <v>747410122</v>
          </cell>
          <cell r="D47">
            <v>452425546</v>
          </cell>
          <cell r="E47">
            <v>0</v>
          </cell>
          <cell r="F47">
            <v>0</v>
          </cell>
          <cell r="G47">
            <v>0</v>
          </cell>
          <cell r="H47">
            <v>1199835668</v>
          </cell>
          <cell r="I47">
            <v>1199835668</v>
          </cell>
          <cell r="J47">
            <v>1199835668</v>
          </cell>
          <cell r="K47">
            <v>1141690492</v>
          </cell>
          <cell r="L47">
            <v>1141690492</v>
          </cell>
          <cell r="M47">
            <v>1141690492</v>
          </cell>
          <cell r="N47">
            <v>1141690492</v>
          </cell>
          <cell r="O47">
            <v>1141690491</v>
          </cell>
          <cell r="P47">
            <v>1141690491</v>
          </cell>
          <cell r="Q47">
            <v>1141690491</v>
          </cell>
          <cell r="R47">
            <v>1141690491</v>
          </cell>
          <cell r="S47">
            <v>0</v>
          </cell>
          <cell r="T47">
            <v>0</v>
          </cell>
          <cell r="U47">
            <v>58145176</v>
          </cell>
          <cell r="V47">
            <v>4.8460949737326899</v>
          </cell>
          <cell r="W47">
            <v>58145176</v>
          </cell>
          <cell r="X47">
            <v>4.8460949737326899</v>
          </cell>
          <cell r="Y47">
            <v>58145177</v>
          </cell>
          <cell r="Z47">
            <v>4.8460950570774299</v>
          </cell>
          <cell r="AA47">
            <v>0</v>
          </cell>
          <cell r="AB47">
            <v>1</v>
          </cell>
          <cell r="AC47">
            <v>0</v>
          </cell>
        </row>
        <row r="48">
          <cell r="A48" t="str">
            <v>I.310.705.297</v>
          </cell>
          <cell r="B48" t="str">
            <v>Contrato FP44842-174-2017. Beneficiarios de la Convocatoria No. 727 de 2015 doctorados nacionales de Colciencias</v>
          </cell>
          <cell r="C48">
            <v>0</v>
          </cell>
          <cell r="D48">
            <v>350000000</v>
          </cell>
          <cell r="E48">
            <v>0</v>
          </cell>
          <cell r="F48">
            <v>0</v>
          </cell>
          <cell r="G48">
            <v>0</v>
          </cell>
          <cell r="H48">
            <v>350000000</v>
          </cell>
          <cell r="I48">
            <v>350000000</v>
          </cell>
          <cell r="J48">
            <v>350000000</v>
          </cell>
          <cell r="K48">
            <v>243720149</v>
          </cell>
          <cell r="L48">
            <v>243720149</v>
          </cell>
          <cell r="M48">
            <v>243720149</v>
          </cell>
          <cell r="N48">
            <v>243720149</v>
          </cell>
          <cell r="O48">
            <v>196283429</v>
          </cell>
          <cell r="P48">
            <v>196283429</v>
          </cell>
          <cell r="Q48">
            <v>196283429</v>
          </cell>
          <cell r="R48">
            <v>196283429</v>
          </cell>
          <cell r="S48">
            <v>0</v>
          </cell>
          <cell r="T48">
            <v>0</v>
          </cell>
          <cell r="U48">
            <v>106279851</v>
          </cell>
          <cell r="V48">
            <v>30.3656717142857</v>
          </cell>
          <cell r="W48">
            <v>106279851</v>
          </cell>
          <cell r="X48">
            <v>30.3656717142857</v>
          </cell>
          <cell r="Y48">
            <v>153716571</v>
          </cell>
          <cell r="Z48">
            <v>43.919020285714296</v>
          </cell>
          <cell r="AA48">
            <v>0</v>
          </cell>
          <cell r="AB48">
            <v>47436720</v>
          </cell>
          <cell r="AC48">
            <v>0</v>
          </cell>
        </row>
        <row r="49">
          <cell r="A49" t="str">
            <v>I.310.705.297.0</v>
          </cell>
          <cell r="B49" t="str">
            <v>Contrato FP44842-174-2017. Beneficiarios de la Convocatoria No. 727 de 2015 doctorados nacionales de Colciencias</v>
          </cell>
          <cell r="C49">
            <v>0</v>
          </cell>
          <cell r="D49">
            <v>350000000</v>
          </cell>
          <cell r="E49">
            <v>0</v>
          </cell>
          <cell r="F49">
            <v>0</v>
          </cell>
          <cell r="G49">
            <v>0</v>
          </cell>
          <cell r="H49">
            <v>350000000</v>
          </cell>
          <cell r="I49">
            <v>350000000</v>
          </cell>
          <cell r="J49">
            <v>350000000</v>
          </cell>
          <cell r="K49">
            <v>243720149</v>
          </cell>
          <cell r="L49">
            <v>243720149</v>
          </cell>
          <cell r="M49">
            <v>243720149</v>
          </cell>
          <cell r="N49">
            <v>243720149</v>
          </cell>
          <cell r="O49">
            <v>196283429</v>
          </cell>
          <cell r="P49">
            <v>196283429</v>
          </cell>
          <cell r="Q49">
            <v>196283429</v>
          </cell>
          <cell r="R49">
            <v>196283429</v>
          </cell>
          <cell r="S49">
            <v>0</v>
          </cell>
          <cell r="T49">
            <v>0</v>
          </cell>
          <cell r="U49">
            <v>106279851</v>
          </cell>
          <cell r="V49">
            <v>30.3656717142857</v>
          </cell>
          <cell r="W49">
            <v>106279851</v>
          </cell>
          <cell r="X49">
            <v>30.3656717142857</v>
          </cell>
          <cell r="Y49">
            <v>153716571</v>
          </cell>
          <cell r="Z49">
            <v>43.919020285714296</v>
          </cell>
          <cell r="AA49">
            <v>0</v>
          </cell>
          <cell r="AB49">
            <v>47436720</v>
          </cell>
          <cell r="AC49">
            <v>0</v>
          </cell>
        </row>
        <row r="50">
          <cell r="A50" t="str">
            <v>I.310.705.297.0.01</v>
          </cell>
          <cell r="B50" t="str">
            <v>Contrato FP44842-174-2017. Beneficiarios de la Convocatoria No. 727 de 2015 doctorados nacionales de Colciencias</v>
          </cell>
          <cell r="C50">
            <v>0</v>
          </cell>
          <cell r="D50">
            <v>350000000</v>
          </cell>
          <cell r="E50">
            <v>0</v>
          </cell>
          <cell r="F50">
            <v>0</v>
          </cell>
          <cell r="G50">
            <v>0</v>
          </cell>
          <cell r="H50">
            <v>350000000</v>
          </cell>
          <cell r="I50">
            <v>350000000</v>
          </cell>
          <cell r="J50">
            <v>350000000</v>
          </cell>
          <cell r="K50">
            <v>243720149</v>
          </cell>
          <cell r="L50">
            <v>243720149</v>
          </cell>
          <cell r="M50">
            <v>243720149</v>
          </cell>
          <cell r="N50">
            <v>243720149</v>
          </cell>
          <cell r="O50">
            <v>196283429</v>
          </cell>
          <cell r="P50">
            <v>196283429</v>
          </cell>
          <cell r="Q50">
            <v>196283429</v>
          </cell>
          <cell r="R50">
            <v>196283429</v>
          </cell>
          <cell r="S50">
            <v>0</v>
          </cell>
          <cell r="T50">
            <v>0</v>
          </cell>
          <cell r="U50">
            <v>106279851</v>
          </cell>
          <cell r="V50">
            <v>30.3656717142857</v>
          </cell>
          <cell r="W50">
            <v>106279851</v>
          </cell>
          <cell r="X50">
            <v>30.3656717142857</v>
          </cell>
          <cell r="Y50">
            <v>153716571</v>
          </cell>
          <cell r="Z50">
            <v>43.919020285714296</v>
          </cell>
          <cell r="AA50">
            <v>0</v>
          </cell>
          <cell r="AB50">
            <v>47436720</v>
          </cell>
          <cell r="AC50">
            <v>0</v>
          </cell>
        </row>
        <row r="51">
          <cell r="A51" t="str">
            <v>I.310.705.297.0.01.00</v>
          </cell>
          <cell r="B51" t="str">
            <v>Contrato FP44842-174-2017. Beneficiarios de la Convocatoria No. 727 de 2015 doctorados nacionales de Colciencias</v>
          </cell>
          <cell r="C51">
            <v>0</v>
          </cell>
          <cell r="D51">
            <v>350000000</v>
          </cell>
          <cell r="E51">
            <v>0</v>
          </cell>
          <cell r="F51">
            <v>0</v>
          </cell>
          <cell r="G51">
            <v>0</v>
          </cell>
          <cell r="H51">
            <v>350000000</v>
          </cell>
          <cell r="I51">
            <v>350000000</v>
          </cell>
          <cell r="J51">
            <v>350000000</v>
          </cell>
          <cell r="K51">
            <v>243720149</v>
          </cell>
          <cell r="L51">
            <v>243720149</v>
          </cell>
          <cell r="M51">
            <v>243720149</v>
          </cell>
          <cell r="N51">
            <v>243720149</v>
          </cell>
          <cell r="O51">
            <v>196283429</v>
          </cell>
          <cell r="P51">
            <v>196283429</v>
          </cell>
          <cell r="Q51">
            <v>196283429</v>
          </cell>
          <cell r="R51">
            <v>196283429</v>
          </cell>
          <cell r="S51">
            <v>0</v>
          </cell>
          <cell r="T51">
            <v>0</v>
          </cell>
          <cell r="U51">
            <v>106279851</v>
          </cell>
          <cell r="V51">
            <v>30.3656717142857</v>
          </cell>
          <cell r="W51">
            <v>106279851</v>
          </cell>
          <cell r="X51">
            <v>30.3656717142857</v>
          </cell>
          <cell r="Y51">
            <v>153716571</v>
          </cell>
          <cell r="Z51">
            <v>43.919020285714296</v>
          </cell>
          <cell r="AA51">
            <v>0</v>
          </cell>
          <cell r="AB51">
            <v>47436720</v>
          </cell>
          <cell r="AC51">
            <v>0</v>
          </cell>
        </row>
        <row r="52">
          <cell r="A52" t="str">
            <v>I.310.705.297.0.01.00.1</v>
          </cell>
          <cell r="B52" t="str">
            <v>Contrato FP44842-174-2017. Beneficiarios de la Convocatoria No. 727 de 2015 doctorados nacionales de Colciencias</v>
          </cell>
          <cell r="C52">
            <v>0</v>
          </cell>
          <cell r="D52">
            <v>350000000</v>
          </cell>
          <cell r="E52">
            <v>0</v>
          </cell>
          <cell r="F52">
            <v>0</v>
          </cell>
          <cell r="G52">
            <v>0</v>
          </cell>
          <cell r="H52">
            <v>350000000</v>
          </cell>
          <cell r="I52">
            <v>350000000</v>
          </cell>
          <cell r="J52">
            <v>350000000</v>
          </cell>
          <cell r="K52">
            <v>243720149</v>
          </cell>
          <cell r="L52">
            <v>243720149</v>
          </cell>
          <cell r="M52">
            <v>243720149</v>
          </cell>
          <cell r="N52">
            <v>243720149</v>
          </cell>
          <cell r="O52">
            <v>196283429</v>
          </cell>
          <cell r="P52">
            <v>196283429</v>
          </cell>
          <cell r="Q52">
            <v>196283429</v>
          </cell>
          <cell r="R52">
            <v>196283429</v>
          </cell>
          <cell r="S52">
            <v>0</v>
          </cell>
          <cell r="T52">
            <v>0</v>
          </cell>
          <cell r="U52">
            <v>106279851</v>
          </cell>
          <cell r="V52">
            <v>30.3656717142857</v>
          </cell>
          <cell r="W52">
            <v>106279851</v>
          </cell>
          <cell r="X52">
            <v>30.3656717142857</v>
          </cell>
          <cell r="Y52">
            <v>153716571</v>
          </cell>
          <cell r="Z52">
            <v>43.919020285714296</v>
          </cell>
          <cell r="AA52">
            <v>0</v>
          </cell>
          <cell r="AB52">
            <v>47436720</v>
          </cell>
          <cell r="AC52">
            <v>0</v>
          </cell>
        </row>
        <row r="53">
          <cell r="A53" t="str">
            <v>I.310.705.297.0.01.00.1.4901428</v>
          </cell>
          <cell r="B53" t="str">
            <v>Contrato FP44842-174-2017 FIDUPREVISORA. Beneficiarios de la Convocatoria No. 727 de 2015 doctorados nacionales de Colciencias</v>
          </cell>
          <cell r="C53">
            <v>0</v>
          </cell>
          <cell r="D53">
            <v>350000000</v>
          </cell>
          <cell r="E53">
            <v>0</v>
          </cell>
          <cell r="F53">
            <v>0</v>
          </cell>
          <cell r="G53">
            <v>0</v>
          </cell>
          <cell r="H53">
            <v>350000000</v>
          </cell>
          <cell r="I53">
            <v>350000000</v>
          </cell>
          <cell r="J53">
            <v>350000000</v>
          </cell>
          <cell r="K53">
            <v>243720149</v>
          </cell>
          <cell r="L53">
            <v>243720149</v>
          </cell>
          <cell r="M53">
            <v>243720149</v>
          </cell>
          <cell r="N53">
            <v>243720149</v>
          </cell>
          <cell r="O53">
            <v>196283429</v>
          </cell>
          <cell r="P53">
            <v>196283429</v>
          </cell>
          <cell r="Q53">
            <v>196283429</v>
          </cell>
          <cell r="R53">
            <v>196283429</v>
          </cell>
          <cell r="S53">
            <v>0</v>
          </cell>
          <cell r="T53">
            <v>0</v>
          </cell>
          <cell r="U53">
            <v>106279851</v>
          </cell>
          <cell r="V53">
            <v>30.3656717142857</v>
          </cell>
          <cell r="W53">
            <v>106279851</v>
          </cell>
          <cell r="X53">
            <v>30.3656717142857</v>
          </cell>
          <cell r="Y53">
            <v>153716571</v>
          </cell>
          <cell r="Z53">
            <v>43.919020285714296</v>
          </cell>
          <cell r="AA53">
            <v>0</v>
          </cell>
          <cell r="AB53">
            <v>47436720</v>
          </cell>
          <cell r="AC53">
            <v>0</v>
          </cell>
        </row>
        <row r="54">
          <cell r="A54" t="str">
            <v>I.410</v>
          </cell>
          <cell r="B54" t="str">
            <v>INVESTIGACION BASICA, APLICADA Y ESTUDIOS</v>
          </cell>
          <cell r="C54">
            <v>7127919537</v>
          </cell>
          <cell r="D54">
            <v>4512422546</v>
          </cell>
          <cell r="E54">
            <v>0</v>
          </cell>
          <cell r="F54">
            <v>155339026</v>
          </cell>
          <cell r="G54">
            <v>155339026</v>
          </cell>
          <cell r="H54">
            <v>11640342083</v>
          </cell>
          <cell r="I54">
            <v>11640342083</v>
          </cell>
          <cell r="J54">
            <v>11640342083</v>
          </cell>
          <cell r="K54">
            <v>7033966775.7399998</v>
          </cell>
          <cell r="L54">
            <v>7033966775.7399998</v>
          </cell>
          <cell r="M54">
            <v>6401514656.7399998</v>
          </cell>
          <cell r="N54">
            <v>6401514656.7399998</v>
          </cell>
          <cell r="O54">
            <v>4867715876.7399998</v>
          </cell>
          <cell r="P54">
            <v>4867715876.7399998</v>
          </cell>
          <cell r="Q54">
            <v>4796269140.7399998</v>
          </cell>
          <cell r="R54">
            <v>4796269140.7399998</v>
          </cell>
          <cell r="S54">
            <v>0</v>
          </cell>
          <cell r="T54">
            <v>0</v>
          </cell>
          <cell r="U54">
            <v>4606375307.2600002</v>
          </cell>
          <cell r="V54">
            <v>39.572508044993995</v>
          </cell>
          <cell r="W54">
            <v>5238827426.2600002</v>
          </cell>
          <cell r="X54">
            <v>45.005785817162391</v>
          </cell>
          <cell r="Y54">
            <v>6772626206.2600002</v>
          </cell>
          <cell r="Z54">
            <v>58.182364040237303</v>
          </cell>
          <cell r="AA54">
            <v>632452119</v>
          </cell>
          <cell r="AB54">
            <v>1533798780</v>
          </cell>
          <cell r="AC54">
            <v>71446736</v>
          </cell>
        </row>
        <row r="55">
          <cell r="A55" t="str">
            <v>I.410.705</v>
          </cell>
          <cell r="B55" t="str">
            <v>Educación Superior</v>
          </cell>
          <cell r="C55">
            <v>7127919537</v>
          </cell>
          <cell r="D55">
            <v>4512422546</v>
          </cell>
          <cell r="E55">
            <v>0</v>
          </cell>
          <cell r="F55">
            <v>155339026</v>
          </cell>
          <cell r="G55">
            <v>155339026</v>
          </cell>
          <cell r="H55">
            <v>11640342083</v>
          </cell>
          <cell r="I55">
            <v>11640342083</v>
          </cell>
          <cell r="J55">
            <v>11640342083</v>
          </cell>
          <cell r="K55">
            <v>7033966775.7399998</v>
          </cell>
          <cell r="L55">
            <v>7033966775.7399998</v>
          </cell>
          <cell r="M55">
            <v>6401514656.7399998</v>
          </cell>
          <cell r="N55">
            <v>6401514656.7399998</v>
          </cell>
          <cell r="O55">
            <v>4867715876.7399998</v>
          </cell>
          <cell r="P55">
            <v>4867715876.7399998</v>
          </cell>
          <cell r="Q55">
            <v>4796269140.7399998</v>
          </cell>
          <cell r="R55">
            <v>4796269140.7399998</v>
          </cell>
          <cell r="S55">
            <v>0</v>
          </cell>
          <cell r="T55">
            <v>0</v>
          </cell>
          <cell r="U55">
            <v>4606375307.2600002</v>
          </cell>
          <cell r="V55">
            <v>39.572508044993995</v>
          </cell>
          <cell r="W55">
            <v>5238827426.2600002</v>
          </cell>
          <cell r="X55">
            <v>45.005785817162391</v>
          </cell>
          <cell r="Y55">
            <v>6772626206.2600002</v>
          </cell>
          <cell r="Z55">
            <v>58.182364040237303</v>
          </cell>
          <cell r="AA55">
            <v>632452119</v>
          </cell>
          <cell r="AB55">
            <v>1533798780</v>
          </cell>
          <cell r="AC55">
            <v>71446736</v>
          </cell>
        </row>
        <row r="56">
          <cell r="A56" t="str">
            <v>I.410.705.238</v>
          </cell>
          <cell r="B56"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6">
            <v>1335597783</v>
          </cell>
          <cell r="D56">
            <v>0</v>
          </cell>
          <cell r="E56">
            <v>0</v>
          </cell>
          <cell r="F56">
            <v>0</v>
          </cell>
          <cell r="G56">
            <v>0</v>
          </cell>
          <cell r="H56">
            <v>1335597783</v>
          </cell>
          <cell r="I56">
            <v>1335597783</v>
          </cell>
          <cell r="J56">
            <v>1335597783</v>
          </cell>
          <cell r="K56">
            <v>1143783435.74</v>
          </cell>
          <cell r="L56">
            <v>1143783435.74</v>
          </cell>
          <cell r="M56">
            <v>1135783435.74</v>
          </cell>
          <cell r="N56">
            <v>1135783435.74</v>
          </cell>
          <cell r="O56">
            <v>960767354.74000001</v>
          </cell>
          <cell r="P56">
            <v>960767354.74000001</v>
          </cell>
          <cell r="Q56">
            <v>943687874.74000001</v>
          </cell>
          <cell r="R56">
            <v>943687874.74000001</v>
          </cell>
          <cell r="S56">
            <v>0</v>
          </cell>
          <cell r="T56">
            <v>0</v>
          </cell>
          <cell r="U56">
            <v>191814347.25999999</v>
          </cell>
          <cell r="V56">
            <v>14.361685059790199</v>
          </cell>
          <cell r="W56">
            <v>199814347.25999999</v>
          </cell>
          <cell r="X56">
            <v>14.9606677851157</v>
          </cell>
          <cell r="Y56">
            <v>374830428.25999999</v>
          </cell>
          <cell r="Z56">
            <v>28.0646189317611</v>
          </cell>
          <cell r="AA56">
            <v>8000000</v>
          </cell>
          <cell r="AB56">
            <v>175016081</v>
          </cell>
          <cell r="AC56">
            <v>17079480</v>
          </cell>
        </row>
        <row r="57">
          <cell r="A57" t="str">
            <v>I.410.705.238.0</v>
          </cell>
          <cell r="B57"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7">
            <v>1335597783</v>
          </cell>
          <cell r="D57">
            <v>0</v>
          </cell>
          <cell r="E57">
            <v>0</v>
          </cell>
          <cell r="F57">
            <v>0</v>
          </cell>
          <cell r="G57">
            <v>0</v>
          </cell>
          <cell r="H57">
            <v>1335597783</v>
          </cell>
          <cell r="I57">
            <v>1335597783</v>
          </cell>
          <cell r="J57">
            <v>1335597783</v>
          </cell>
          <cell r="K57">
            <v>1143783435.74</v>
          </cell>
          <cell r="L57">
            <v>1143783435.74</v>
          </cell>
          <cell r="M57">
            <v>1135783435.74</v>
          </cell>
          <cell r="N57">
            <v>1135783435.74</v>
          </cell>
          <cell r="O57">
            <v>960767354.74000001</v>
          </cell>
          <cell r="P57">
            <v>960767354.74000001</v>
          </cell>
          <cell r="Q57">
            <v>943687874.74000001</v>
          </cell>
          <cell r="R57">
            <v>943687874.74000001</v>
          </cell>
          <cell r="S57">
            <v>0</v>
          </cell>
          <cell r="T57">
            <v>0</v>
          </cell>
          <cell r="U57">
            <v>191814347.25999999</v>
          </cell>
          <cell r="V57">
            <v>14.361685059790199</v>
          </cell>
          <cell r="W57">
            <v>199814347.25999999</v>
          </cell>
          <cell r="X57">
            <v>14.9606677851157</v>
          </cell>
          <cell r="Y57">
            <v>374830428.25999999</v>
          </cell>
          <cell r="Z57">
            <v>28.0646189317611</v>
          </cell>
          <cell r="AA57">
            <v>8000000</v>
          </cell>
          <cell r="AB57">
            <v>175016081</v>
          </cell>
          <cell r="AC57">
            <v>17079480</v>
          </cell>
        </row>
        <row r="58">
          <cell r="A58" t="str">
            <v>I.410.705.238.0.01</v>
          </cell>
          <cell r="B58"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8">
            <v>1335597783</v>
          </cell>
          <cell r="D58">
            <v>0</v>
          </cell>
          <cell r="E58">
            <v>0</v>
          </cell>
          <cell r="F58">
            <v>0</v>
          </cell>
          <cell r="G58">
            <v>0</v>
          </cell>
          <cell r="H58">
            <v>1335597783</v>
          </cell>
          <cell r="I58">
            <v>1335597783</v>
          </cell>
          <cell r="J58">
            <v>1335597783</v>
          </cell>
          <cell r="K58">
            <v>1143783435.74</v>
          </cell>
          <cell r="L58">
            <v>1143783435.74</v>
          </cell>
          <cell r="M58">
            <v>1135783435.74</v>
          </cell>
          <cell r="N58">
            <v>1135783435.74</v>
          </cell>
          <cell r="O58">
            <v>960767354.74000001</v>
          </cell>
          <cell r="P58">
            <v>960767354.74000001</v>
          </cell>
          <cell r="Q58">
            <v>943687874.74000001</v>
          </cell>
          <cell r="R58">
            <v>943687874.74000001</v>
          </cell>
          <cell r="S58">
            <v>0</v>
          </cell>
          <cell r="T58">
            <v>0</v>
          </cell>
          <cell r="U58">
            <v>191814347.25999999</v>
          </cell>
          <cell r="V58">
            <v>14.361685059790199</v>
          </cell>
          <cell r="W58">
            <v>199814347.25999999</v>
          </cell>
          <cell r="X58">
            <v>14.9606677851157</v>
          </cell>
          <cell r="Y58">
            <v>374830428.25999999</v>
          </cell>
          <cell r="Z58">
            <v>28.0646189317611</v>
          </cell>
          <cell r="AA58">
            <v>8000000</v>
          </cell>
          <cell r="AB58">
            <v>175016081</v>
          </cell>
          <cell r="AC58">
            <v>17079480</v>
          </cell>
        </row>
        <row r="59">
          <cell r="A59" t="str">
            <v>I.410.705.238.0.01.00</v>
          </cell>
          <cell r="B59"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59">
            <v>1335597783</v>
          </cell>
          <cell r="D59">
            <v>0</v>
          </cell>
          <cell r="E59">
            <v>0</v>
          </cell>
          <cell r="F59">
            <v>0</v>
          </cell>
          <cell r="G59">
            <v>0</v>
          </cell>
          <cell r="H59">
            <v>1335597783</v>
          </cell>
          <cell r="I59">
            <v>1335597783</v>
          </cell>
          <cell r="J59">
            <v>1335597783</v>
          </cell>
          <cell r="K59">
            <v>1143783435.74</v>
          </cell>
          <cell r="L59">
            <v>1143783435.74</v>
          </cell>
          <cell r="M59">
            <v>1135783435.74</v>
          </cell>
          <cell r="N59">
            <v>1135783435.74</v>
          </cell>
          <cell r="O59">
            <v>960767354.74000001</v>
          </cell>
          <cell r="P59">
            <v>960767354.74000001</v>
          </cell>
          <cell r="Q59">
            <v>943687874.74000001</v>
          </cell>
          <cell r="R59">
            <v>943687874.74000001</v>
          </cell>
          <cell r="S59">
            <v>0</v>
          </cell>
          <cell r="T59">
            <v>0</v>
          </cell>
          <cell r="U59">
            <v>191814347.25999999</v>
          </cell>
          <cell r="V59">
            <v>14.361685059790199</v>
          </cell>
          <cell r="W59">
            <v>199814347.25999999</v>
          </cell>
          <cell r="X59">
            <v>14.9606677851157</v>
          </cell>
          <cell r="Y59">
            <v>374830428.25999999</v>
          </cell>
          <cell r="Z59">
            <v>28.0646189317611</v>
          </cell>
          <cell r="AA59">
            <v>8000000</v>
          </cell>
          <cell r="AB59">
            <v>175016081</v>
          </cell>
          <cell r="AC59">
            <v>17079480</v>
          </cell>
        </row>
        <row r="60">
          <cell r="A60" t="str">
            <v>I.410.705.238.0.01.00.1</v>
          </cell>
          <cell r="B60"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60">
            <v>1335597783</v>
          </cell>
          <cell r="D60">
            <v>0</v>
          </cell>
          <cell r="E60">
            <v>0</v>
          </cell>
          <cell r="F60">
            <v>0</v>
          </cell>
          <cell r="G60">
            <v>0</v>
          </cell>
          <cell r="H60">
            <v>1335597783</v>
          </cell>
          <cell r="I60">
            <v>1335597783</v>
          </cell>
          <cell r="J60">
            <v>1335597783</v>
          </cell>
          <cell r="K60">
            <v>1143783435.74</v>
          </cell>
          <cell r="L60">
            <v>1143783435.74</v>
          </cell>
          <cell r="M60">
            <v>1135783435.74</v>
          </cell>
          <cell r="N60">
            <v>1135783435.74</v>
          </cell>
          <cell r="O60">
            <v>960767354.74000001</v>
          </cell>
          <cell r="P60">
            <v>960767354.74000001</v>
          </cell>
          <cell r="Q60">
            <v>943687874.74000001</v>
          </cell>
          <cell r="R60">
            <v>943687874.74000001</v>
          </cell>
          <cell r="S60">
            <v>0</v>
          </cell>
          <cell r="T60">
            <v>0</v>
          </cell>
          <cell r="U60">
            <v>191814347.25999999</v>
          </cell>
          <cell r="V60">
            <v>14.361685059790199</v>
          </cell>
          <cell r="W60">
            <v>199814347.25999999</v>
          </cell>
          <cell r="X60">
            <v>14.9606677851157</v>
          </cell>
          <cell r="Y60">
            <v>374830428.25999999</v>
          </cell>
          <cell r="Z60">
            <v>28.0646189317611</v>
          </cell>
          <cell r="AA60">
            <v>8000000</v>
          </cell>
          <cell r="AB60">
            <v>175016081</v>
          </cell>
          <cell r="AC60">
            <v>17079480</v>
          </cell>
        </row>
        <row r="61">
          <cell r="A61" t="str">
            <v>I.410.705.238.0.01.00.1.4901354</v>
          </cell>
          <cell r="B61" t="str">
            <v>Convenio11932013 Gobernacion. Investigación y desarrollo de empaques biodegradables, mediante la generación de cuatro paquetes tecnológicos  en empaques biodegradables que permitan fortalecer la cadena productiva de la yuca, incrementar  la oferta de empaques en Colombia, integrado al desarrollo y puesta en marcha del centro de desarrollo tecnológico e innovación de empaques biodegradables.</v>
          </cell>
          <cell r="C61">
            <v>1335597783</v>
          </cell>
          <cell r="D61">
            <v>0</v>
          </cell>
          <cell r="E61">
            <v>0</v>
          </cell>
          <cell r="F61">
            <v>0</v>
          </cell>
          <cell r="G61">
            <v>0</v>
          </cell>
          <cell r="H61">
            <v>1335597783</v>
          </cell>
          <cell r="I61">
            <v>1335597783</v>
          </cell>
          <cell r="J61">
            <v>1335597783</v>
          </cell>
          <cell r="K61">
            <v>1143783435.74</v>
          </cell>
          <cell r="L61">
            <v>1143783435.74</v>
          </cell>
          <cell r="M61">
            <v>1135783435.74</v>
          </cell>
          <cell r="N61">
            <v>1135783435.74</v>
          </cell>
          <cell r="O61">
            <v>960767354.74000001</v>
          </cell>
          <cell r="P61">
            <v>960767354.74000001</v>
          </cell>
          <cell r="Q61">
            <v>943687874.74000001</v>
          </cell>
          <cell r="R61">
            <v>943687874.74000001</v>
          </cell>
          <cell r="S61">
            <v>0</v>
          </cell>
          <cell r="T61">
            <v>0</v>
          </cell>
          <cell r="U61">
            <v>191814347.25999999</v>
          </cell>
          <cell r="V61">
            <v>14.361685059790199</v>
          </cell>
          <cell r="W61">
            <v>199814347.25999999</v>
          </cell>
          <cell r="X61">
            <v>14.9606677851157</v>
          </cell>
          <cell r="Y61">
            <v>374830428.25999999</v>
          </cell>
          <cell r="Z61">
            <v>28.0646189317611</v>
          </cell>
          <cell r="AA61">
            <v>8000000</v>
          </cell>
          <cell r="AB61">
            <v>175016081</v>
          </cell>
          <cell r="AC61">
            <v>17079480</v>
          </cell>
        </row>
        <row r="62">
          <cell r="A62" t="str">
            <v>I.410.705.239</v>
          </cell>
          <cell r="B62" t="str">
            <v>Convenio 11982013 Gobernacion. Centro de investigación, promoción e innovación social para el desarrollo de la Caficultura Caucana.</v>
          </cell>
          <cell r="C62">
            <v>2428568764</v>
          </cell>
          <cell r="D62">
            <v>0</v>
          </cell>
          <cell r="E62">
            <v>0</v>
          </cell>
          <cell r="F62">
            <v>0</v>
          </cell>
          <cell r="G62">
            <v>0</v>
          </cell>
          <cell r="H62">
            <v>2428568764</v>
          </cell>
          <cell r="I62">
            <v>2428568764</v>
          </cell>
          <cell r="J62">
            <v>2428568764</v>
          </cell>
          <cell r="K62">
            <v>982057977</v>
          </cell>
          <cell r="L62">
            <v>982057977</v>
          </cell>
          <cell r="M62">
            <v>953138477</v>
          </cell>
          <cell r="N62">
            <v>953138477</v>
          </cell>
          <cell r="O62">
            <v>890096051</v>
          </cell>
          <cell r="P62">
            <v>890096051</v>
          </cell>
          <cell r="Q62">
            <v>887096051</v>
          </cell>
          <cell r="R62">
            <v>887096051</v>
          </cell>
          <cell r="S62">
            <v>0</v>
          </cell>
          <cell r="T62">
            <v>0</v>
          </cell>
          <cell r="U62">
            <v>1446510787</v>
          </cell>
          <cell r="V62">
            <v>59.562274226796397</v>
          </cell>
          <cell r="W62">
            <v>1475430287</v>
          </cell>
          <cell r="X62">
            <v>60.753078474495297</v>
          </cell>
          <cell r="Y62">
            <v>1538472713</v>
          </cell>
          <cell r="Z62">
            <v>63.348945922620004</v>
          </cell>
          <cell r="AA62">
            <v>28919500</v>
          </cell>
          <cell r="AB62">
            <v>63042426</v>
          </cell>
          <cell r="AC62">
            <v>3000000</v>
          </cell>
        </row>
        <row r="63">
          <cell r="A63" t="str">
            <v>I.410.705.239.0</v>
          </cell>
          <cell r="B63" t="str">
            <v>Convenio 11982013 Gobernacion. Centro de investigación, promoción e innovación social para el desarrollo de la Caficultura Caucana.</v>
          </cell>
          <cell r="C63">
            <v>2428568764</v>
          </cell>
          <cell r="D63">
            <v>0</v>
          </cell>
          <cell r="E63">
            <v>0</v>
          </cell>
          <cell r="F63">
            <v>0</v>
          </cell>
          <cell r="G63">
            <v>0</v>
          </cell>
          <cell r="H63">
            <v>2428568764</v>
          </cell>
          <cell r="I63">
            <v>2428568764</v>
          </cell>
          <cell r="J63">
            <v>2428568764</v>
          </cell>
          <cell r="K63">
            <v>982057977</v>
          </cell>
          <cell r="L63">
            <v>982057977</v>
          </cell>
          <cell r="M63">
            <v>953138477</v>
          </cell>
          <cell r="N63">
            <v>953138477</v>
          </cell>
          <cell r="O63">
            <v>890096051</v>
          </cell>
          <cell r="P63">
            <v>890096051</v>
          </cell>
          <cell r="Q63">
            <v>887096051</v>
          </cell>
          <cell r="R63">
            <v>887096051</v>
          </cell>
          <cell r="S63">
            <v>0</v>
          </cell>
          <cell r="T63">
            <v>0</v>
          </cell>
          <cell r="U63">
            <v>1446510787</v>
          </cell>
          <cell r="V63">
            <v>59.562274226796397</v>
          </cell>
          <cell r="W63">
            <v>1475430287</v>
          </cell>
          <cell r="X63">
            <v>60.753078474495297</v>
          </cell>
          <cell r="Y63">
            <v>1538472713</v>
          </cell>
          <cell r="Z63">
            <v>63.348945922620004</v>
          </cell>
          <cell r="AA63">
            <v>28919500</v>
          </cell>
          <cell r="AB63">
            <v>63042426</v>
          </cell>
          <cell r="AC63">
            <v>3000000</v>
          </cell>
        </row>
        <row r="64">
          <cell r="A64" t="str">
            <v>I.410.705.239.0.01</v>
          </cell>
          <cell r="B64" t="str">
            <v>Convenio 11982013 Gobernacion. Centro de investigación, promoción e innovación social para el desarrollo de la Caficultura Caucana.</v>
          </cell>
          <cell r="C64">
            <v>2428568764</v>
          </cell>
          <cell r="D64">
            <v>0</v>
          </cell>
          <cell r="E64">
            <v>0</v>
          </cell>
          <cell r="F64">
            <v>0</v>
          </cell>
          <cell r="G64">
            <v>0</v>
          </cell>
          <cell r="H64">
            <v>2428568764</v>
          </cell>
          <cell r="I64">
            <v>2428568764</v>
          </cell>
          <cell r="J64">
            <v>2428568764</v>
          </cell>
          <cell r="K64">
            <v>982057977</v>
          </cell>
          <cell r="L64">
            <v>982057977</v>
          </cell>
          <cell r="M64">
            <v>953138477</v>
          </cell>
          <cell r="N64">
            <v>953138477</v>
          </cell>
          <cell r="O64">
            <v>890096051</v>
          </cell>
          <cell r="P64">
            <v>890096051</v>
          </cell>
          <cell r="Q64">
            <v>887096051</v>
          </cell>
          <cell r="R64">
            <v>887096051</v>
          </cell>
          <cell r="S64">
            <v>0</v>
          </cell>
          <cell r="T64">
            <v>0</v>
          </cell>
          <cell r="U64">
            <v>1446510787</v>
          </cell>
          <cell r="V64">
            <v>59.562274226796397</v>
          </cell>
          <cell r="W64">
            <v>1475430287</v>
          </cell>
          <cell r="X64">
            <v>60.753078474495297</v>
          </cell>
          <cell r="Y64">
            <v>1538472713</v>
          </cell>
          <cell r="Z64">
            <v>63.348945922620004</v>
          </cell>
          <cell r="AA64">
            <v>28919500</v>
          </cell>
          <cell r="AB64">
            <v>63042426</v>
          </cell>
          <cell r="AC64">
            <v>3000000</v>
          </cell>
        </row>
        <row r="65">
          <cell r="A65" t="str">
            <v>I.410.705.239.0.01.00</v>
          </cell>
          <cell r="B65" t="str">
            <v>Convenio 11982013 Gobernacion. Centro de investigación, promoción e innovación social para el desarrollo de la Caficultura Caucana.</v>
          </cell>
          <cell r="C65">
            <v>2428568764</v>
          </cell>
          <cell r="D65">
            <v>0</v>
          </cell>
          <cell r="E65">
            <v>0</v>
          </cell>
          <cell r="F65">
            <v>0</v>
          </cell>
          <cell r="G65">
            <v>0</v>
          </cell>
          <cell r="H65">
            <v>2428568764</v>
          </cell>
          <cell r="I65">
            <v>2428568764</v>
          </cell>
          <cell r="J65">
            <v>2428568764</v>
          </cell>
          <cell r="K65">
            <v>982057977</v>
          </cell>
          <cell r="L65">
            <v>982057977</v>
          </cell>
          <cell r="M65">
            <v>953138477</v>
          </cell>
          <cell r="N65">
            <v>953138477</v>
          </cell>
          <cell r="O65">
            <v>890096051</v>
          </cell>
          <cell r="P65">
            <v>890096051</v>
          </cell>
          <cell r="Q65">
            <v>887096051</v>
          </cell>
          <cell r="R65">
            <v>887096051</v>
          </cell>
          <cell r="S65">
            <v>0</v>
          </cell>
          <cell r="T65">
            <v>0</v>
          </cell>
          <cell r="U65">
            <v>1446510787</v>
          </cell>
          <cell r="V65">
            <v>59.562274226796397</v>
          </cell>
          <cell r="W65">
            <v>1475430287</v>
          </cell>
          <cell r="X65">
            <v>60.753078474495297</v>
          </cell>
          <cell r="Y65">
            <v>1538472713</v>
          </cell>
          <cell r="Z65">
            <v>63.348945922620004</v>
          </cell>
          <cell r="AA65">
            <v>28919500</v>
          </cell>
          <cell r="AB65">
            <v>63042426</v>
          </cell>
          <cell r="AC65">
            <v>3000000</v>
          </cell>
        </row>
        <row r="66">
          <cell r="A66" t="str">
            <v>I.410.705.239.0.01.00.1</v>
          </cell>
          <cell r="B66" t="str">
            <v>Convenio 11982013 Gobernacion. Centro de investigación, promoción e innovación social para el desarrollo de la Caficultura Caucana.</v>
          </cell>
          <cell r="C66">
            <v>2428568764</v>
          </cell>
          <cell r="D66">
            <v>0</v>
          </cell>
          <cell r="E66">
            <v>0</v>
          </cell>
          <cell r="F66">
            <v>0</v>
          </cell>
          <cell r="G66">
            <v>0</v>
          </cell>
          <cell r="H66">
            <v>2428568764</v>
          </cell>
          <cell r="I66">
            <v>2428568764</v>
          </cell>
          <cell r="J66">
            <v>2428568764</v>
          </cell>
          <cell r="K66">
            <v>982057977</v>
          </cell>
          <cell r="L66">
            <v>982057977</v>
          </cell>
          <cell r="M66">
            <v>953138477</v>
          </cell>
          <cell r="N66">
            <v>953138477</v>
          </cell>
          <cell r="O66">
            <v>890096051</v>
          </cell>
          <cell r="P66">
            <v>890096051</v>
          </cell>
          <cell r="Q66">
            <v>887096051</v>
          </cell>
          <cell r="R66">
            <v>887096051</v>
          </cell>
          <cell r="S66">
            <v>0</v>
          </cell>
          <cell r="T66">
            <v>0</v>
          </cell>
          <cell r="U66">
            <v>1446510787</v>
          </cell>
          <cell r="V66">
            <v>59.562274226796397</v>
          </cell>
          <cell r="W66">
            <v>1475430287</v>
          </cell>
          <cell r="X66">
            <v>60.753078474495297</v>
          </cell>
          <cell r="Y66">
            <v>1538472713</v>
          </cell>
          <cell r="Z66">
            <v>63.348945922620004</v>
          </cell>
          <cell r="AA66">
            <v>28919500</v>
          </cell>
          <cell r="AB66">
            <v>63042426</v>
          </cell>
          <cell r="AC66">
            <v>3000000</v>
          </cell>
        </row>
        <row r="67">
          <cell r="A67" t="str">
            <v>I.410.705.239.0.01.00.1.4901353</v>
          </cell>
          <cell r="B67" t="str">
            <v>Convenio 11982013 Gobernacion. Centro de investigación, promoción e innovación social para el desarrollo de la Caficultura Caucana.</v>
          </cell>
          <cell r="C67">
            <v>2428568764</v>
          </cell>
          <cell r="D67">
            <v>0</v>
          </cell>
          <cell r="E67">
            <v>0</v>
          </cell>
          <cell r="F67">
            <v>0</v>
          </cell>
          <cell r="G67">
            <v>0</v>
          </cell>
          <cell r="H67">
            <v>2428568764</v>
          </cell>
          <cell r="I67">
            <v>2428568764</v>
          </cell>
          <cell r="J67">
            <v>2428568764</v>
          </cell>
          <cell r="K67">
            <v>982057977</v>
          </cell>
          <cell r="L67">
            <v>982057977</v>
          </cell>
          <cell r="M67">
            <v>953138477</v>
          </cell>
          <cell r="N67">
            <v>953138477</v>
          </cell>
          <cell r="O67">
            <v>890096051</v>
          </cell>
          <cell r="P67">
            <v>890096051</v>
          </cell>
          <cell r="Q67">
            <v>887096051</v>
          </cell>
          <cell r="R67">
            <v>887096051</v>
          </cell>
          <cell r="S67">
            <v>0</v>
          </cell>
          <cell r="T67">
            <v>0</v>
          </cell>
          <cell r="U67">
            <v>1446510787</v>
          </cell>
          <cell r="V67">
            <v>59.562274226796397</v>
          </cell>
          <cell r="W67">
            <v>1475430287</v>
          </cell>
          <cell r="X67">
            <v>60.753078474495297</v>
          </cell>
          <cell r="Y67">
            <v>1538472713</v>
          </cell>
          <cell r="Z67">
            <v>63.348945922620004</v>
          </cell>
          <cell r="AA67">
            <v>28919500</v>
          </cell>
          <cell r="AB67">
            <v>63042426</v>
          </cell>
          <cell r="AC67">
            <v>3000000</v>
          </cell>
        </row>
        <row r="68">
          <cell r="A68" t="str">
            <v>I.410.705.247</v>
          </cell>
          <cell r="B68" t="str">
            <v>Cto.FP44842-478-2014 Fiduprevis Colcienc. Obtención de cepas con potencial probiótico para el mejoramiento de parámetros productivos de tilapia roja (oreochromis spp) durante la fase alevinaje</v>
          </cell>
          <cell r="C68">
            <v>155339026</v>
          </cell>
          <cell r="D68">
            <v>0</v>
          </cell>
          <cell r="E68">
            <v>0</v>
          </cell>
          <cell r="F68">
            <v>0</v>
          </cell>
          <cell r="G68">
            <v>155339026</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row>
        <row r="69">
          <cell r="A69" t="str">
            <v>I.410.705.247.0</v>
          </cell>
          <cell r="B69" t="str">
            <v>Cto.FP44842-478-2014 Fiduprevis Colcienc. Obtención de cepas con potencial probiótico para el mejoramiento de parámetros productivos de tilapia roja (oreochromis spp) durante la fase alevinaje</v>
          </cell>
          <cell r="C69">
            <v>155339026</v>
          </cell>
          <cell r="D69">
            <v>0</v>
          </cell>
          <cell r="E69">
            <v>0</v>
          </cell>
          <cell r="F69">
            <v>0</v>
          </cell>
          <cell r="G69">
            <v>155339026</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row>
        <row r="70">
          <cell r="A70" t="str">
            <v>I.410.705.247.0.01</v>
          </cell>
          <cell r="B70" t="str">
            <v>Cto.FP44842-478-2014 Fiduprevis Colcienc. Obtención de cepas con potencial probiótico para el mejoramiento de parámetros productivos de tilapia roja (oreochromis spp) durante la fase alevinaje</v>
          </cell>
          <cell r="C70">
            <v>155339026</v>
          </cell>
          <cell r="D70">
            <v>0</v>
          </cell>
          <cell r="E70">
            <v>0</v>
          </cell>
          <cell r="F70">
            <v>0</v>
          </cell>
          <cell r="G70">
            <v>155339026</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A71" t="str">
            <v>I.410.705.247.0.01.00</v>
          </cell>
          <cell r="B71" t="str">
            <v>Cto.FP44842-478-2014 Fiduprevis Colcienc. Obtención de cepas con potencial probiótico para el mejoramiento de parámetros productivos de tilapia roja (oreochromis spp) durante la fase alevinaje</v>
          </cell>
          <cell r="C71">
            <v>155339026</v>
          </cell>
          <cell r="D71">
            <v>0</v>
          </cell>
          <cell r="E71">
            <v>0</v>
          </cell>
          <cell r="F71">
            <v>0</v>
          </cell>
          <cell r="G71">
            <v>155339026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row>
        <row r="72">
          <cell r="A72" t="str">
            <v>I.410.705.247.0.01.00.1</v>
          </cell>
          <cell r="B72" t="str">
            <v>Cto.FP44842-478-2014 Fiduprevis Colcienc. Obtención de cepas con potencial probiótico para el mejoramiento de parámetros productivos de tilapia roja (oreochromis spp) durante la fase alevinaje</v>
          </cell>
          <cell r="C72">
            <v>155339026</v>
          </cell>
          <cell r="D72">
            <v>0</v>
          </cell>
          <cell r="E72">
            <v>0</v>
          </cell>
          <cell r="F72">
            <v>0</v>
          </cell>
          <cell r="G72">
            <v>155339026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row>
        <row r="73">
          <cell r="A73" t="str">
            <v>I.410.705.247.0.01.00.1.4901370</v>
          </cell>
          <cell r="B73" t="str">
            <v>Cto.FP44842-478-2014 Fiduprevis Colcienc. Obtención de cepas con potencial probiótico para el mejoramiento de parámetros productivos de tilapia roja (oreochromis spp) durante la fase alevinaje</v>
          </cell>
          <cell r="C73">
            <v>155339026</v>
          </cell>
          <cell r="D73">
            <v>0</v>
          </cell>
          <cell r="E73">
            <v>0</v>
          </cell>
          <cell r="F73">
            <v>0</v>
          </cell>
          <cell r="G73">
            <v>155339026</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row>
        <row r="74">
          <cell r="A74" t="str">
            <v>I.410.705.256</v>
          </cell>
          <cell r="B74" t="str">
            <v>Convenio 15192014 Gobernacion del Cauca. Desarrollo tecnológico para la obtención de productos orgánicos e innovadores de seda natural</v>
          </cell>
          <cell r="C74">
            <v>1062621720</v>
          </cell>
          <cell r="D74">
            <v>0</v>
          </cell>
          <cell r="E74">
            <v>0</v>
          </cell>
          <cell r="F74">
            <v>0</v>
          </cell>
          <cell r="G74">
            <v>0</v>
          </cell>
          <cell r="H74">
            <v>1062621720</v>
          </cell>
          <cell r="I74">
            <v>1062621720</v>
          </cell>
          <cell r="J74">
            <v>1062621720</v>
          </cell>
          <cell r="K74">
            <v>537263815</v>
          </cell>
          <cell r="L74">
            <v>537263815</v>
          </cell>
          <cell r="M74">
            <v>525729094</v>
          </cell>
          <cell r="N74">
            <v>525729094</v>
          </cell>
          <cell r="O74">
            <v>381303492</v>
          </cell>
          <cell r="P74">
            <v>381303492</v>
          </cell>
          <cell r="Q74">
            <v>372028492</v>
          </cell>
          <cell r="R74">
            <v>372028492</v>
          </cell>
          <cell r="S74">
            <v>0</v>
          </cell>
          <cell r="T74">
            <v>0</v>
          </cell>
          <cell r="U74">
            <v>525357905</v>
          </cell>
          <cell r="V74">
            <v>49.439786060461898</v>
          </cell>
          <cell r="W74">
            <v>536892626</v>
          </cell>
          <cell r="X74">
            <v>50.525282505989097</v>
          </cell>
          <cell r="Y74">
            <v>681318228</v>
          </cell>
          <cell r="Z74">
            <v>64.11672330582509</v>
          </cell>
          <cell r="AA74">
            <v>11534721</v>
          </cell>
          <cell r="AB74">
            <v>144425602</v>
          </cell>
          <cell r="AC74">
            <v>9275000</v>
          </cell>
        </row>
        <row r="75">
          <cell r="A75" t="str">
            <v>I.410.705.256.0</v>
          </cell>
          <cell r="B75" t="str">
            <v>Convenio 15192014 Gobernacion del Cauca. Desarrollo tecnológico para la obtención de productos orgánicos e innovadores de seda natural</v>
          </cell>
          <cell r="C75">
            <v>1062621720</v>
          </cell>
          <cell r="D75">
            <v>0</v>
          </cell>
          <cell r="E75">
            <v>0</v>
          </cell>
          <cell r="F75">
            <v>0</v>
          </cell>
          <cell r="G75">
            <v>0</v>
          </cell>
          <cell r="H75">
            <v>1062621720</v>
          </cell>
          <cell r="I75">
            <v>1062621720</v>
          </cell>
          <cell r="J75">
            <v>1062621720</v>
          </cell>
          <cell r="K75">
            <v>537263815</v>
          </cell>
          <cell r="L75">
            <v>537263815</v>
          </cell>
          <cell r="M75">
            <v>525729094</v>
          </cell>
          <cell r="N75">
            <v>525729094</v>
          </cell>
          <cell r="O75">
            <v>381303492</v>
          </cell>
          <cell r="P75">
            <v>381303492</v>
          </cell>
          <cell r="Q75">
            <v>372028492</v>
          </cell>
          <cell r="R75">
            <v>372028492</v>
          </cell>
          <cell r="S75">
            <v>0</v>
          </cell>
          <cell r="T75">
            <v>0</v>
          </cell>
          <cell r="U75">
            <v>525357905</v>
          </cell>
          <cell r="V75">
            <v>49.439786060461898</v>
          </cell>
          <cell r="W75">
            <v>536892626</v>
          </cell>
          <cell r="X75">
            <v>50.525282505989097</v>
          </cell>
          <cell r="Y75">
            <v>681318228</v>
          </cell>
          <cell r="Z75">
            <v>64.11672330582509</v>
          </cell>
          <cell r="AA75">
            <v>11534721</v>
          </cell>
          <cell r="AB75">
            <v>144425602</v>
          </cell>
          <cell r="AC75">
            <v>9275000</v>
          </cell>
        </row>
        <row r="76">
          <cell r="A76" t="str">
            <v>I.410.705.256.0.01</v>
          </cell>
          <cell r="B76" t="str">
            <v>Convenio 15192014 Gobernacion del Cauca. Desarrollo tecnológico para la obtención de productos orgánicos e innovadores de seda natural</v>
          </cell>
          <cell r="C76">
            <v>1062621720</v>
          </cell>
          <cell r="D76">
            <v>0</v>
          </cell>
          <cell r="E76">
            <v>0</v>
          </cell>
          <cell r="F76">
            <v>0</v>
          </cell>
          <cell r="G76">
            <v>0</v>
          </cell>
          <cell r="H76">
            <v>1062621720</v>
          </cell>
          <cell r="I76">
            <v>1062621720</v>
          </cell>
          <cell r="J76">
            <v>1062621720</v>
          </cell>
          <cell r="K76">
            <v>537263815</v>
          </cell>
          <cell r="L76">
            <v>537263815</v>
          </cell>
          <cell r="M76">
            <v>525729094</v>
          </cell>
          <cell r="N76">
            <v>525729094</v>
          </cell>
          <cell r="O76">
            <v>381303492</v>
          </cell>
          <cell r="P76">
            <v>381303492</v>
          </cell>
          <cell r="Q76">
            <v>372028492</v>
          </cell>
          <cell r="R76">
            <v>372028492</v>
          </cell>
          <cell r="S76">
            <v>0</v>
          </cell>
          <cell r="T76">
            <v>0</v>
          </cell>
          <cell r="U76">
            <v>525357905</v>
          </cell>
          <cell r="V76">
            <v>49.439786060461898</v>
          </cell>
          <cell r="W76">
            <v>536892626</v>
          </cell>
          <cell r="X76">
            <v>50.525282505989097</v>
          </cell>
          <cell r="Y76">
            <v>681318228</v>
          </cell>
          <cell r="Z76">
            <v>64.11672330582509</v>
          </cell>
          <cell r="AA76">
            <v>11534721</v>
          </cell>
          <cell r="AB76">
            <v>144425602</v>
          </cell>
          <cell r="AC76">
            <v>9275000</v>
          </cell>
        </row>
        <row r="77">
          <cell r="A77" t="str">
            <v>I.410.705.256.0.01.00</v>
          </cell>
          <cell r="B77" t="str">
            <v>Convenio 15192014 Gobernacion del Cauca. Desarrollo tecnológico para la obtención de productos orgánicos e innovadores de seda natural</v>
          </cell>
          <cell r="C77">
            <v>1062621720</v>
          </cell>
          <cell r="D77">
            <v>0</v>
          </cell>
          <cell r="E77">
            <v>0</v>
          </cell>
          <cell r="F77">
            <v>0</v>
          </cell>
          <cell r="G77">
            <v>0</v>
          </cell>
          <cell r="H77">
            <v>1062621720</v>
          </cell>
          <cell r="I77">
            <v>1062621720</v>
          </cell>
          <cell r="J77">
            <v>1062621720</v>
          </cell>
          <cell r="K77">
            <v>537263815</v>
          </cell>
          <cell r="L77">
            <v>537263815</v>
          </cell>
          <cell r="M77">
            <v>525729094</v>
          </cell>
          <cell r="N77">
            <v>525729094</v>
          </cell>
          <cell r="O77">
            <v>381303492</v>
          </cell>
          <cell r="P77">
            <v>381303492</v>
          </cell>
          <cell r="Q77">
            <v>372028492</v>
          </cell>
          <cell r="R77">
            <v>372028492</v>
          </cell>
          <cell r="S77">
            <v>0</v>
          </cell>
          <cell r="T77">
            <v>0</v>
          </cell>
          <cell r="U77">
            <v>525357905</v>
          </cell>
          <cell r="V77">
            <v>49.439786060461898</v>
          </cell>
          <cell r="W77">
            <v>536892626</v>
          </cell>
          <cell r="X77">
            <v>50.525282505989097</v>
          </cell>
          <cell r="Y77">
            <v>681318228</v>
          </cell>
          <cell r="Z77">
            <v>64.11672330582509</v>
          </cell>
          <cell r="AA77">
            <v>11534721</v>
          </cell>
          <cell r="AB77">
            <v>144425602</v>
          </cell>
          <cell r="AC77">
            <v>9275000</v>
          </cell>
        </row>
        <row r="78">
          <cell r="A78" t="str">
            <v>I.410.705.256.0.01.00.1</v>
          </cell>
          <cell r="B78" t="str">
            <v>Convenio 15192014 Gobernacion del Cauca. Desarrollo tecnológico para la obtención de productos orgánicos e innovadores de seda natural</v>
          </cell>
          <cell r="C78">
            <v>1062621720</v>
          </cell>
          <cell r="D78">
            <v>0</v>
          </cell>
          <cell r="E78">
            <v>0</v>
          </cell>
          <cell r="F78">
            <v>0</v>
          </cell>
          <cell r="G78">
            <v>0</v>
          </cell>
          <cell r="H78">
            <v>1062621720</v>
          </cell>
          <cell r="I78">
            <v>1062621720</v>
          </cell>
          <cell r="J78">
            <v>1062621720</v>
          </cell>
          <cell r="K78">
            <v>537263815</v>
          </cell>
          <cell r="L78">
            <v>537263815</v>
          </cell>
          <cell r="M78">
            <v>525729094</v>
          </cell>
          <cell r="N78">
            <v>525729094</v>
          </cell>
          <cell r="O78">
            <v>381303492</v>
          </cell>
          <cell r="P78">
            <v>381303492</v>
          </cell>
          <cell r="Q78">
            <v>372028492</v>
          </cell>
          <cell r="R78">
            <v>372028492</v>
          </cell>
          <cell r="S78">
            <v>0</v>
          </cell>
          <cell r="T78">
            <v>0</v>
          </cell>
          <cell r="U78">
            <v>525357905</v>
          </cell>
          <cell r="V78">
            <v>49.439786060461898</v>
          </cell>
          <cell r="W78">
            <v>536892626</v>
          </cell>
          <cell r="X78">
            <v>50.525282505989097</v>
          </cell>
          <cell r="Y78">
            <v>681318228</v>
          </cell>
          <cell r="Z78">
            <v>64.11672330582509</v>
          </cell>
          <cell r="AA78">
            <v>11534721</v>
          </cell>
          <cell r="AB78">
            <v>144425602</v>
          </cell>
          <cell r="AC78">
            <v>9275000</v>
          </cell>
        </row>
        <row r="79">
          <cell r="A79" t="str">
            <v>I.410.705.256.0.01.00.1.4901379</v>
          </cell>
          <cell r="B79" t="str">
            <v>Convenio 15192014 Gobernacion del Cauca. Desarrollo tecnológico para la obtención de productos orgánicos e innovadores de seda natural</v>
          </cell>
          <cell r="C79">
            <v>1062621720</v>
          </cell>
          <cell r="D79">
            <v>0</v>
          </cell>
          <cell r="E79">
            <v>0</v>
          </cell>
          <cell r="F79">
            <v>0</v>
          </cell>
          <cell r="G79">
            <v>0</v>
          </cell>
          <cell r="H79">
            <v>1062621720</v>
          </cell>
          <cell r="I79">
            <v>1062621720</v>
          </cell>
          <cell r="J79">
            <v>1062621720</v>
          </cell>
          <cell r="K79">
            <v>537263815</v>
          </cell>
          <cell r="L79">
            <v>537263815</v>
          </cell>
          <cell r="M79">
            <v>525729094</v>
          </cell>
          <cell r="N79">
            <v>525729094</v>
          </cell>
          <cell r="O79">
            <v>381303492</v>
          </cell>
          <cell r="P79">
            <v>381303492</v>
          </cell>
          <cell r="Q79">
            <v>372028492</v>
          </cell>
          <cell r="R79">
            <v>372028492</v>
          </cell>
          <cell r="S79">
            <v>0</v>
          </cell>
          <cell r="T79">
            <v>0</v>
          </cell>
          <cell r="U79">
            <v>525357905</v>
          </cell>
          <cell r="V79">
            <v>49.439786060461898</v>
          </cell>
          <cell r="W79">
            <v>536892626</v>
          </cell>
          <cell r="X79">
            <v>50.525282505989097</v>
          </cell>
          <cell r="Y79">
            <v>681318228</v>
          </cell>
          <cell r="Z79">
            <v>64.11672330582509</v>
          </cell>
          <cell r="AA79">
            <v>11534721</v>
          </cell>
          <cell r="AB79">
            <v>144425602</v>
          </cell>
          <cell r="AC79">
            <v>9275000</v>
          </cell>
        </row>
        <row r="80">
          <cell r="A80" t="str">
            <v>I.410.705.261</v>
          </cell>
          <cell r="B80" t="str">
            <v>Convenio 15222014 Gobernacion del Cauca. Investigación del uso de especies forrajeras y no forrajeras multipropósito en sistemas de pequeños y medianos productores de carne en los municipios de Patía y Mercaderes, Cauca</v>
          </cell>
          <cell r="C80">
            <v>278219797</v>
          </cell>
          <cell r="D80">
            <v>0</v>
          </cell>
          <cell r="E80">
            <v>0</v>
          </cell>
          <cell r="F80">
            <v>0</v>
          </cell>
          <cell r="G80">
            <v>0</v>
          </cell>
          <cell r="H80">
            <v>278219797</v>
          </cell>
          <cell r="I80">
            <v>278219797</v>
          </cell>
          <cell r="J80">
            <v>278219797</v>
          </cell>
          <cell r="K80">
            <v>217377340</v>
          </cell>
          <cell r="L80">
            <v>217377340</v>
          </cell>
          <cell r="M80">
            <v>207927340</v>
          </cell>
          <cell r="N80">
            <v>207927340</v>
          </cell>
          <cell r="O80">
            <v>171054348</v>
          </cell>
          <cell r="P80">
            <v>171054348</v>
          </cell>
          <cell r="Q80">
            <v>171054348</v>
          </cell>
          <cell r="R80">
            <v>171054348</v>
          </cell>
          <cell r="S80">
            <v>0</v>
          </cell>
          <cell r="T80">
            <v>0</v>
          </cell>
          <cell r="U80">
            <v>60842457</v>
          </cell>
          <cell r="V80">
            <v>21.868485871981299</v>
          </cell>
          <cell r="W80">
            <v>70292457</v>
          </cell>
          <cell r="X80">
            <v>25.265080974809297</v>
          </cell>
          <cell r="Y80">
            <v>107165449</v>
          </cell>
          <cell r="Z80">
            <v>38.518268705371803</v>
          </cell>
          <cell r="AA80">
            <v>9450000</v>
          </cell>
          <cell r="AB80">
            <v>36872992</v>
          </cell>
          <cell r="AC80">
            <v>0</v>
          </cell>
        </row>
        <row r="81">
          <cell r="A81" t="str">
            <v>I.410.705.261.0</v>
          </cell>
          <cell r="B81" t="str">
            <v>Convenio 15222014 Gobernacion del Cauca. Investigación del uso de especies forrajeras y no forrajeras multipropósito en sistemas de pequeños y medianos productores de carne en los municipios de Patía y Mercaderes, Cauca</v>
          </cell>
          <cell r="C81">
            <v>278219797</v>
          </cell>
          <cell r="D81">
            <v>0</v>
          </cell>
          <cell r="E81">
            <v>0</v>
          </cell>
          <cell r="F81">
            <v>0</v>
          </cell>
          <cell r="G81">
            <v>0</v>
          </cell>
          <cell r="H81">
            <v>278219797</v>
          </cell>
          <cell r="I81">
            <v>278219797</v>
          </cell>
          <cell r="J81">
            <v>278219797</v>
          </cell>
          <cell r="K81">
            <v>217377340</v>
          </cell>
          <cell r="L81">
            <v>217377340</v>
          </cell>
          <cell r="M81">
            <v>207927340</v>
          </cell>
          <cell r="N81">
            <v>207927340</v>
          </cell>
          <cell r="O81">
            <v>171054348</v>
          </cell>
          <cell r="P81">
            <v>171054348</v>
          </cell>
          <cell r="Q81">
            <v>171054348</v>
          </cell>
          <cell r="R81">
            <v>171054348</v>
          </cell>
          <cell r="S81">
            <v>0</v>
          </cell>
          <cell r="T81">
            <v>0</v>
          </cell>
          <cell r="U81">
            <v>60842457</v>
          </cell>
          <cell r="V81">
            <v>21.868485871981299</v>
          </cell>
          <cell r="W81">
            <v>70292457</v>
          </cell>
          <cell r="X81">
            <v>25.265080974809297</v>
          </cell>
          <cell r="Y81">
            <v>107165449</v>
          </cell>
          <cell r="Z81">
            <v>38.518268705371803</v>
          </cell>
          <cell r="AA81">
            <v>9450000</v>
          </cell>
          <cell r="AB81">
            <v>36872992</v>
          </cell>
          <cell r="AC81">
            <v>0</v>
          </cell>
        </row>
        <row r="82">
          <cell r="A82" t="str">
            <v>I.410.705.261.0.01</v>
          </cell>
          <cell r="B82" t="str">
            <v>Convenio 15222014 Gobernacion del Cauca. Investigación del uso de especies forrajeras y no forrajeras multipropósito en sistemas de pequeños y medianos productores de carne en los municipios de Patía y Mercaderes, Cauca</v>
          </cell>
          <cell r="C82">
            <v>278219797</v>
          </cell>
          <cell r="D82">
            <v>0</v>
          </cell>
          <cell r="E82">
            <v>0</v>
          </cell>
          <cell r="F82">
            <v>0</v>
          </cell>
          <cell r="G82">
            <v>0</v>
          </cell>
          <cell r="H82">
            <v>278219797</v>
          </cell>
          <cell r="I82">
            <v>278219797</v>
          </cell>
          <cell r="J82">
            <v>278219797</v>
          </cell>
          <cell r="K82">
            <v>217377340</v>
          </cell>
          <cell r="L82">
            <v>217377340</v>
          </cell>
          <cell r="M82">
            <v>207927340</v>
          </cell>
          <cell r="N82">
            <v>207927340</v>
          </cell>
          <cell r="O82">
            <v>171054348</v>
          </cell>
          <cell r="P82">
            <v>171054348</v>
          </cell>
          <cell r="Q82">
            <v>171054348</v>
          </cell>
          <cell r="R82">
            <v>171054348</v>
          </cell>
          <cell r="S82">
            <v>0</v>
          </cell>
          <cell r="T82">
            <v>0</v>
          </cell>
          <cell r="U82">
            <v>60842457</v>
          </cell>
          <cell r="V82">
            <v>21.868485871981299</v>
          </cell>
          <cell r="W82">
            <v>70292457</v>
          </cell>
          <cell r="X82">
            <v>25.265080974809297</v>
          </cell>
          <cell r="Y82">
            <v>107165449</v>
          </cell>
          <cell r="Z82">
            <v>38.518268705371803</v>
          </cell>
          <cell r="AA82">
            <v>9450000</v>
          </cell>
          <cell r="AB82">
            <v>36872992</v>
          </cell>
          <cell r="AC82">
            <v>0</v>
          </cell>
        </row>
        <row r="83">
          <cell r="A83" t="str">
            <v>I.410.705.261.0.01.00</v>
          </cell>
          <cell r="B83" t="str">
            <v>Convenio 15222014 Gobernacion del Cauca. Investigación del uso de especies forrajeras y no forrajeras multipropósito en sistemas de pequeños y medianos productores de carne en los municipios de Patía y Mercaderes, Cauca</v>
          </cell>
          <cell r="C83">
            <v>278219797</v>
          </cell>
          <cell r="D83">
            <v>0</v>
          </cell>
          <cell r="E83">
            <v>0</v>
          </cell>
          <cell r="F83">
            <v>0</v>
          </cell>
          <cell r="G83">
            <v>0</v>
          </cell>
          <cell r="H83">
            <v>278219797</v>
          </cell>
          <cell r="I83">
            <v>278219797</v>
          </cell>
          <cell r="J83">
            <v>278219797</v>
          </cell>
          <cell r="K83">
            <v>217377340</v>
          </cell>
          <cell r="L83">
            <v>217377340</v>
          </cell>
          <cell r="M83">
            <v>207927340</v>
          </cell>
          <cell r="N83">
            <v>207927340</v>
          </cell>
          <cell r="O83">
            <v>171054348</v>
          </cell>
          <cell r="P83">
            <v>171054348</v>
          </cell>
          <cell r="Q83">
            <v>171054348</v>
          </cell>
          <cell r="R83">
            <v>171054348</v>
          </cell>
          <cell r="S83">
            <v>0</v>
          </cell>
          <cell r="T83">
            <v>0</v>
          </cell>
          <cell r="U83">
            <v>60842457</v>
          </cell>
          <cell r="V83">
            <v>21.868485871981299</v>
          </cell>
          <cell r="W83">
            <v>70292457</v>
          </cell>
          <cell r="X83">
            <v>25.265080974809297</v>
          </cell>
          <cell r="Y83">
            <v>107165449</v>
          </cell>
          <cell r="Z83">
            <v>38.518268705371803</v>
          </cell>
          <cell r="AA83">
            <v>9450000</v>
          </cell>
          <cell r="AB83">
            <v>36872992</v>
          </cell>
          <cell r="AC83">
            <v>0</v>
          </cell>
        </row>
        <row r="84">
          <cell r="A84" t="str">
            <v>I.410.705.261.0.01.00.1</v>
          </cell>
          <cell r="B84" t="str">
            <v>Convenio 15222014 Gobernacion del Cauca. Investigación del uso de especies forrajeras y no forrajeras multipropósito en sistemas de pequeños y medianos productores de carne en los municipios de Patía y Mercaderes, Cauca</v>
          </cell>
          <cell r="C84">
            <v>278219797</v>
          </cell>
          <cell r="D84">
            <v>0</v>
          </cell>
          <cell r="E84">
            <v>0</v>
          </cell>
          <cell r="F84">
            <v>0</v>
          </cell>
          <cell r="G84">
            <v>0</v>
          </cell>
          <cell r="H84">
            <v>278219797</v>
          </cell>
          <cell r="I84">
            <v>278219797</v>
          </cell>
          <cell r="J84">
            <v>278219797</v>
          </cell>
          <cell r="K84">
            <v>217377340</v>
          </cell>
          <cell r="L84">
            <v>217377340</v>
          </cell>
          <cell r="M84">
            <v>207927340</v>
          </cell>
          <cell r="N84">
            <v>207927340</v>
          </cell>
          <cell r="O84">
            <v>171054348</v>
          </cell>
          <cell r="P84">
            <v>171054348</v>
          </cell>
          <cell r="Q84">
            <v>171054348</v>
          </cell>
          <cell r="R84">
            <v>171054348</v>
          </cell>
          <cell r="S84">
            <v>0</v>
          </cell>
          <cell r="T84">
            <v>0</v>
          </cell>
          <cell r="U84">
            <v>60842457</v>
          </cell>
          <cell r="V84">
            <v>21.868485871981299</v>
          </cell>
          <cell r="W84">
            <v>70292457</v>
          </cell>
          <cell r="X84">
            <v>25.265080974809297</v>
          </cell>
          <cell r="Y84">
            <v>107165449</v>
          </cell>
          <cell r="Z84">
            <v>38.518268705371803</v>
          </cell>
          <cell r="AA84">
            <v>9450000</v>
          </cell>
          <cell r="AB84">
            <v>36872992</v>
          </cell>
          <cell r="AC84">
            <v>0</v>
          </cell>
        </row>
        <row r="85">
          <cell r="A85" t="str">
            <v>I.410.705.261.0.01.00.1.4901382</v>
          </cell>
          <cell r="B85" t="str">
            <v>Convenio 15222014 Gobernacion del Cauca. Investigación del uso de especies forrajeras y no forrajeras multipropósito en sistemas de pequeños y medianos productores de carne en los municipios de Patía y Mercaderes, Cauca</v>
          </cell>
          <cell r="C85">
            <v>278219797</v>
          </cell>
          <cell r="D85">
            <v>0</v>
          </cell>
          <cell r="E85">
            <v>0</v>
          </cell>
          <cell r="F85">
            <v>0</v>
          </cell>
          <cell r="G85">
            <v>0</v>
          </cell>
          <cell r="H85">
            <v>278219797</v>
          </cell>
          <cell r="I85">
            <v>278219797</v>
          </cell>
          <cell r="J85">
            <v>278219797</v>
          </cell>
          <cell r="K85">
            <v>217377340</v>
          </cell>
          <cell r="L85">
            <v>217377340</v>
          </cell>
          <cell r="M85">
            <v>207927340</v>
          </cell>
          <cell r="N85">
            <v>207927340</v>
          </cell>
          <cell r="O85">
            <v>171054348</v>
          </cell>
          <cell r="P85">
            <v>171054348</v>
          </cell>
          <cell r="Q85">
            <v>171054348</v>
          </cell>
          <cell r="R85">
            <v>171054348</v>
          </cell>
          <cell r="S85">
            <v>0</v>
          </cell>
          <cell r="T85">
            <v>0</v>
          </cell>
          <cell r="U85">
            <v>60842457</v>
          </cell>
          <cell r="V85">
            <v>21.868485871981299</v>
          </cell>
          <cell r="W85">
            <v>70292457</v>
          </cell>
          <cell r="X85">
            <v>25.265080974809297</v>
          </cell>
          <cell r="Y85">
            <v>107165449</v>
          </cell>
          <cell r="Z85">
            <v>38.518268705371803</v>
          </cell>
          <cell r="AA85">
            <v>9450000</v>
          </cell>
          <cell r="AB85">
            <v>36872992</v>
          </cell>
          <cell r="AC85">
            <v>0</v>
          </cell>
        </row>
        <row r="86">
          <cell r="A86" t="str">
            <v>I.410.705.262</v>
          </cell>
          <cell r="B86" t="str">
            <v>Convenio 15232014 Gobernacion del Cauca. Rehabilitación de tierras degradadas y con forrajes multipropósito en sistemas de pequeños y medianos productores de carne. municipios Patía y Mercaderes, Cauca</v>
          </cell>
          <cell r="C86">
            <v>182169529</v>
          </cell>
          <cell r="D86">
            <v>0</v>
          </cell>
          <cell r="E86">
            <v>0</v>
          </cell>
          <cell r="F86">
            <v>0</v>
          </cell>
          <cell r="G86">
            <v>0</v>
          </cell>
          <cell r="H86">
            <v>182169529</v>
          </cell>
          <cell r="I86">
            <v>182169529</v>
          </cell>
          <cell r="J86">
            <v>182169529</v>
          </cell>
          <cell r="K86">
            <v>157968613</v>
          </cell>
          <cell r="L86">
            <v>157968613</v>
          </cell>
          <cell r="M86">
            <v>154040213</v>
          </cell>
          <cell r="N86">
            <v>154040213</v>
          </cell>
          <cell r="O86">
            <v>133127631</v>
          </cell>
          <cell r="P86">
            <v>133127631</v>
          </cell>
          <cell r="Q86">
            <v>133127631</v>
          </cell>
          <cell r="R86">
            <v>133127631</v>
          </cell>
          <cell r="S86">
            <v>0</v>
          </cell>
          <cell r="T86">
            <v>0</v>
          </cell>
          <cell r="U86">
            <v>24200916</v>
          </cell>
          <cell r="V86">
            <v>13.284832064312999</v>
          </cell>
          <cell r="W86">
            <v>28129316</v>
          </cell>
          <cell r="X86">
            <v>15.441284914339301</v>
          </cell>
          <cell r="Y86">
            <v>49041898</v>
          </cell>
          <cell r="Z86">
            <v>26.921021462376402</v>
          </cell>
          <cell r="AA86">
            <v>3928400</v>
          </cell>
          <cell r="AB86">
            <v>20912582</v>
          </cell>
          <cell r="AC86">
            <v>0</v>
          </cell>
        </row>
        <row r="87">
          <cell r="A87" t="str">
            <v>I.410.705.262.0</v>
          </cell>
          <cell r="B87" t="str">
            <v>Convenio 15232014 Gobernacion del Cauca. Rehabilitación de tierras degradadas y con forrajes multipropósito en sistemas de pequeños y medianos productores de carne. municipios Patía y Mercaderes, Cauca</v>
          </cell>
          <cell r="C87">
            <v>182169529</v>
          </cell>
          <cell r="D87">
            <v>0</v>
          </cell>
          <cell r="E87">
            <v>0</v>
          </cell>
          <cell r="F87">
            <v>0</v>
          </cell>
          <cell r="G87">
            <v>0</v>
          </cell>
          <cell r="H87">
            <v>182169529</v>
          </cell>
          <cell r="I87">
            <v>182169529</v>
          </cell>
          <cell r="J87">
            <v>182169529</v>
          </cell>
          <cell r="K87">
            <v>157968613</v>
          </cell>
          <cell r="L87">
            <v>157968613</v>
          </cell>
          <cell r="M87">
            <v>154040213</v>
          </cell>
          <cell r="N87">
            <v>154040213</v>
          </cell>
          <cell r="O87">
            <v>133127631</v>
          </cell>
          <cell r="P87">
            <v>133127631</v>
          </cell>
          <cell r="Q87">
            <v>133127631</v>
          </cell>
          <cell r="R87">
            <v>133127631</v>
          </cell>
          <cell r="S87">
            <v>0</v>
          </cell>
          <cell r="T87">
            <v>0</v>
          </cell>
          <cell r="U87">
            <v>24200916</v>
          </cell>
          <cell r="V87">
            <v>13.284832064312999</v>
          </cell>
          <cell r="W87">
            <v>28129316</v>
          </cell>
          <cell r="X87">
            <v>15.441284914339301</v>
          </cell>
          <cell r="Y87">
            <v>49041898</v>
          </cell>
          <cell r="Z87">
            <v>26.921021462376402</v>
          </cell>
          <cell r="AA87">
            <v>3928400</v>
          </cell>
          <cell r="AB87">
            <v>20912582</v>
          </cell>
          <cell r="AC87">
            <v>0</v>
          </cell>
        </row>
        <row r="88">
          <cell r="A88" t="str">
            <v>I.410.705.262.0.01</v>
          </cell>
          <cell r="B88" t="str">
            <v>Convenio 15232014 Gobernacion del Cauca. Rehabilitación de tierras degradadas y con forrajes multipropósito en sistemas de pequeños y medianos productores de carne. municipios Patía y Mercaderes, Cauca</v>
          </cell>
          <cell r="C88">
            <v>182169529</v>
          </cell>
          <cell r="D88">
            <v>0</v>
          </cell>
          <cell r="E88">
            <v>0</v>
          </cell>
          <cell r="F88">
            <v>0</v>
          </cell>
          <cell r="G88">
            <v>0</v>
          </cell>
          <cell r="H88">
            <v>182169529</v>
          </cell>
          <cell r="I88">
            <v>182169529</v>
          </cell>
          <cell r="J88">
            <v>182169529</v>
          </cell>
          <cell r="K88">
            <v>157968613</v>
          </cell>
          <cell r="L88">
            <v>157968613</v>
          </cell>
          <cell r="M88">
            <v>154040213</v>
          </cell>
          <cell r="N88">
            <v>154040213</v>
          </cell>
          <cell r="O88">
            <v>133127631</v>
          </cell>
          <cell r="P88">
            <v>133127631</v>
          </cell>
          <cell r="Q88">
            <v>133127631</v>
          </cell>
          <cell r="R88">
            <v>133127631</v>
          </cell>
          <cell r="S88">
            <v>0</v>
          </cell>
          <cell r="T88">
            <v>0</v>
          </cell>
          <cell r="U88">
            <v>24200916</v>
          </cell>
          <cell r="V88">
            <v>13.284832064312999</v>
          </cell>
          <cell r="W88">
            <v>28129316</v>
          </cell>
          <cell r="X88">
            <v>15.441284914339301</v>
          </cell>
          <cell r="Y88">
            <v>49041898</v>
          </cell>
          <cell r="Z88">
            <v>26.921021462376402</v>
          </cell>
          <cell r="AA88">
            <v>3928400</v>
          </cell>
          <cell r="AB88">
            <v>20912582</v>
          </cell>
          <cell r="AC88">
            <v>0</v>
          </cell>
        </row>
        <row r="89">
          <cell r="A89" t="str">
            <v>I.410.705.262.0.01.00</v>
          </cell>
          <cell r="B89" t="str">
            <v>Convenio 15232014 Gobernacion del Cauca. Rehabilitación de tierras degradadas y con forrajes multipropósito en sistemas de pequeños y medianos productores de carne. municipios Patía y Mercaderes, Cauca</v>
          </cell>
          <cell r="C89">
            <v>182169529</v>
          </cell>
          <cell r="D89">
            <v>0</v>
          </cell>
          <cell r="E89">
            <v>0</v>
          </cell>
          <cell r="F89">
            <v>0</v>
          </cell>
          <cell r="G89">
            <v>0</v>
          </cell>
          <cell r="H89">
            <v>182169529</v>
          </cell>
          <cell r="I89">
            <v>182169529</v>
          </cell>
          <cell r="J89">
            <v>182169529</v>
          </cell>
          <cell r="K89">
            <v>157968613</v>
          </cell>
          <cell r="L89">
            <v>157968613</v>
          </cell>
          <cell r="M89">
            <v>154040213</v>
          </cell>
          <cell r="N89">
            <v>154040213</v>
          </cell>
          <cell r="O89">
            <v>133127631</v>
          </cell>
          <cell r="P89">
            <v>133127631</v>
          </cell>
          <cell r="Q89">
            <v>133127631</v>
          </cell>
          <cell r="R89">
            <v>133127631</v>
          </cell>
          <cell r="S89">
            <v>0</v>
          </cell>
          <cell r="T89">
            <v>0</v>
          </cell>
          <cell r="U89">
            <v>24200916</v>
          </cell>
          <cell r="V89">
            <v>13.284832064312999</v>
          </cell>
          <cell r="W89">
            <v>28129316</v>
          </cell>
          <cell r="X89">
            <v>15.441284914339301</v>
          </cell>
          <cell r="Y89">
            <v>49041898</v>
          </cell>
          <cell r="Z89">
            <v>26.921021462376402</v>
          </cell>
          <cell r="AA89">
            <v>3928400</v>
          </cell>
          <cell r="AB89">
            <v>20912582</v>
          </cell>
          <cell r="AC89">
            <v>0</v>
          </cell>
        </row>
        <row r="90">
          <cell r="A90" t="str">
            <v>I.410.705.262.0.01.00.1</v>
          </cell>
          <cell r="B90" t="str">
            <v>Convenio 15232014 Gobernacion del Cauca. Rehabilitación de tierras degradadas y con forrajes multipropósito en sistemas de pequeños y medianos productores de carne. municipios Patía y Mercaderes, Cauca</v>
          </cell>
          <cell r="C90">
            <v>182169529</v>
          </cell>
          <cell r="D90">
            <v>0</v>
          </cell>
          <cell r="E90">
            <v>0</v>
          </cell>
          <cell r="F90">
            <v>0</v>
          </cell>
          <cell r="G90">
            <v>0</v>
          </cell>
          <cell r="H90">
            <v>182169529</v>
          </cell>
          <cell r="I90">
            <v>182169529</v>
          </cell>
          <cell r="J90">
            <v>182169529</v>
          </cell>
          <cell r="K90">
            <v>157968613</v>
          </cell>
          <cell r="L90">
            <v>157968613</v>
          </cell>
          <cell r="M90">
            <v>154040213</v>
          </cell>
          <cell r="N90">
            <v>154040213</v>
          </cell>
          <cell r="O90">
            <v>133127631</v>
          </cell>
          <cell r="P90">
            <v>133127631</v>
          </cell>
          <cell r="Q90">
            <v>133127631</v>
          </cell>
          <cell r="R90">
            <v>133127631</v>
          </cell>
          <cell r="S90">
            <v>0</v>
          </cell>
          <cell r="T90">
            <v>0</v>
          </cell>
          <cell r="U90">
            <v>24200916</v>
          </cell>
          <cell r="V90">
            <v>13.284832064312999</v>
          </cell>
          <cell r="W90">
            <v>28129316</v>
          </cell>
          <cell r="X90">
            <v>15.441284914339301</v>
          </cell>
          <cell r="Y90">
            <v>49041898</v>
          </cell>
          <cell r="Z90">
            <v>26.921021462376402</v>
          </cell>
          <cell r="AA90">
            <v>3928400</v>
          </cell>
          <cell r="AB90">
            <v>20912582</v>
          </cell>
          <cell r="AC90">
            <v>0</v>
          </cell>
        </row>
        <row r="91">
          <cell r="A91" t="str">
            <v>I.410.705.262.0.01.00.1.4901384</v>
          </cell>
          <cell r="B91" t="str">
            <v>Convenio 15232014 Gobernacion del Cauca. Rehabilitación de tierras degradadas y con forrajes multipropósito en sistemas de pequeños y medianos productores de carne. municipios Patía y Mercaderes,</v>
          </cell>
          <cell r="C91">
            <v>182169529</v>
          </cell>
          <cell r="D91">
            <v>0</v>
          </cell>
          <cell r="E91">
            <v>0</v>
          </cell>
          <cell r="F91">
            <v>0</v>
          </cell>
          <cell r="G91">
            <v>0</v>
          </cell>
          <cell r="H91">
            <v>182169529</v>
          </cell>
          <cell r="I91">
            <v>182169529</v>
          </cell>
          <cell r="J91">
            <v>182169529</v>
          </cell>
          <cell r="K91">
            <v>157968613</v>
          </cell>
          <cell r="L91">
            <v>157968613</v>
          </cell>
          <cell r="M91">
            <v>154040213</v>
          </cell>
          <cell r="N91">
            <v>154040213</v>
          </cell>
          <cell r="O91">
            <v>133127631</v>
          </cell>
          <cell r="P91">
            <v>133127631</v>
          </cell>
          <cell r="Q91">
            <v>133127631</v>
          </cell>
          <cell r="R91">
            <v>133127631</v>
          </cell>
          <cell r="S91">
            <v>0</v>
          </cell>
          <cell r="T91">
            <v>0</v>
          </cell>
          <cell r="U91">
            <v>24200916</v>
          </cell>
          <cell r="V91">
            <v>13.284832064312999</v>
          </cell>
          <cell r="W91">
            <v>28129316</v>
          </cell>
          <cell r="X91">
            <v>15.441284914339301</v>
          </cell>
          <cell r="Y91">
            <v>49041898</v>
          </cell>
          <cell r="Z91">
            <v>26.921021462376402</v>
          </cell>
          <cell r="AA91">
            <v>3928400</v>
          </cell>
          <cell r="AB91">
            <v>20912582</v>
          </cell>
          <cell r="AC91">
            <v>0</v>
          </cell>
        </row>
        <row r="92">
          <cell r="A92" t="str">
            <v>I.410.705.263</v>
          </cell>
          <cell r="B92" t="str">
            <v>Convenio 15242014 Gobernacion del Cauca. Implementación de estrategias para uso eficiente del agua con pequeños y medianos productores de carne  de los municipios Patía y Mercaderes - Cauca</v>
          </cell>
          <cell r="C92">
            <v>168321004</v>
          </cell>
          <cell r="D92">
            <v>0</v>
          </cell>
          <cell r="E92">
            <v>0</v>
          </cell>
          <cell r="F92">
            <v>0</v>
          </cell>
          <cell r="G92">
            <v>0</v>
          </cell>
          <cell r="H92">
            <v>168321004</v>
          </cell>
          <cell r="I92">
            <v>168321004</v>
          </cell>
          <cell r="J92">
            <v>168321004</v>
          </cell>
          <cell r="K92">
            <v>129397700</v>
          </cell>
          <cell r="L92">
            <v>129397700</v>
          </cell>
          <cell r="M92">
            <v>123986300</v>
          </cell>
          <cell r="N92">
            <v>123986300</v>
          </cell>
          <cell r="O92">
            <v>119246353</v>
          </cell>
          <cell r="P92">
            <v>119246353</v>
          </cell>
          <cell r="Q92">
            <v>119246353</v>
          </cell>
          <cell r="R92">
            <v>119246353</v>
          </cell>
          <cell r="S92">
            <v>0</v>
          </cell>
          <cell r="T92">
            <v>0</v>
          </cell>
          <cell r="U92">
            <v>38923304</v>
          </cell>
          <cell r="V92">
            <v>23.124448568522098</v>
          </cell>
          <cell r="W92">
            <v>44334704</v>
          </cell>
          <cell r="X92">
            <v>26.339377110654599</v>
          </cell>
          <cell r="Y92">
            <v>49074651</v>
          </cell>
          <cell r="Z92">
            <v>29.1553934647396</v>
          </cell>
          <cell r="AA92">
            <v>5411400</v>
          </cell>
          <cell r="AB92">
            <v>4739947</v>
          </cell>
          <cell r="AC92">
            <v>0</v>
          </cell>
        </row>
        <row r="93">
          <cell r="A93" t="str">
            <v>I.410.705.263.0</v>
          </cell>
          <cell r="B93" t="str">
            <v>Convenio 15242014 Gobernacion del Cauca. Implementación de estrategias para uso eficiente del agua con pequeños y medianos productores de carne  de los municipios Patía y Mercaderes - Cauca</v>
          </cell>
          <cell r="C93">
            <v>168321004</v>
          </cell>
          <cell r="D93">
            <v>0</v>
          </cell>
          <cell r="E93">
            <v>0</v>
          </cell>
          <cell r="F93">
            <v>0</v>
          </cell>
          <cell r="G93">
            <v>0</v>
          </cell>
          <cell r="H93">
            <v>168321004</v>
          </cell>
          <cell r="I93">
            <v>168321004</v>
          </cell>
          <cell r="J93">
            <v>168321004</v>
          </cell>
          <cell r="K93">
            <v>129397700</v>
          </cell>
          <cell r="L93">
            <v>129397700</v>
          </cell>
          <cell r="M93">
            <v>123986300</v>
          </cell>
          <cell r="N93">
            <v>123986300</v>
          </cell>
          <cell r="O93">
            <v>119246353</v>
          </cell>
          <cell r="P93">
            <v>119246353</v>
          </cell>
          <cell r="Q93">
            <v>119246353</v>
          </cell>
          <cell r="R93">
            <v>119246353</v>
          </cell>
          <cell r="S93">
            <v>0</v>
          </cell>
          <cell r="T93">
            <v>0</v>
          </cell>
          <cell r="U93">
            <v>38923304</v>
          </cell>
          <cell r="V93">
            <v>23.124448568522098</v>
          </cell>
          <cell r="W93">
            <v>44334704</v>
          </cell>
          <cell r="X93">
            <v>26.339377110654599</v>
          </cell>
          <cell r="Y93">
            <v>49074651</v>
          </cell>
          <cell r="Z93">
            <v>29.1553934647396</v>
          </cell>
          <cell r="AA93">
            <v>5411400</v>
          </cell>
          <cell r="AB93">
            <v>4739947</v>
          </cell>
          <cell r="AC93">
            <v>0</v>
          </cell>
        </row>
        <row r="94">
          <cell r="A94" t="str">
            <v>I.410.705.263.0.01</v>
          </cell>
          <cell r="B94" t="str">
            <v>Convenio 15242014 Gobernacion del Cauca. Implementación de estrategias para uso eficiente del agua con pequeños y medianos productores de carne  de los municipios Patía y Mercaderes - Cauca</v>
          </cell>
          <cell r="C94">
            <v>168321004</v>
          </cell>
          <cell r="D94">
            <v>0</v>
          </cell>
          <cell r="E94">
            <v>0</v>
          </cell>
          <cell r="F94">
            <v>0</v>
          </cell>
          <cell r="G94">
            <v>0</v>
          </cell>
          <cell r="H94">
            <v>168321004</v>
          </cell>
          <cell r="I94">
            <v>168321004</v>
          </cell>
          <cell r="J94">
            <v>168321004</v>
          </cell>
          <cell r="K94">
            <v>129397700</v>
          </cell>
          <cell r="L94">
            <v>129397700</v>
          </cell>
          <cell r="M94">
            <v>123986300</v>
          </cell>
          <cell r="N94">
            <v>123986300</v>
          </cell>
          <cell r="O94">
            <v>119246353</v>
          </cell>
          <cell r="P94">
            <v>119246353</v>
          </cell>
          <cell r="Q94">
            <v>119246353</v>
          </cell>
          <cell r="R94">
            <v>119246353</v>
          </cell>
          <cell r="S94">
            <v>0</v>
          </cell>
          <cell r="T94">
            <v>0</v>
          </cell>
          <cell r="U94">
            <v>38923304</v>
          </cell>
          <cell r="V94">
            <v>23.124448568522098</v>
          </cell>
          <cell r="W94">
            <v>44334704</v>
          </cell>
          <cell r="X94">
            <v>26.339377110654599</v>
          </cell>
          <cell r="Y94">
            <v>49074651</v>
          </cell>
          <cell r="Z94">
            <v>29.1553934647396</v>
          </cell>
          <cell r="AA94">
            <v>5411400</v>
          </cell>
          <cell r="AB94">
            <v>4739947</v>
          </cell>
          <cell r="AC94">
            <v>0</v>
          </cell>
        </row>
        <row r="95">
          <cell r="A95" t="str">
            <v>I.410.705.263.0.01.00</v>
          </cell>
          <cell r="B95" t="str">
            <v>Convenio 15242014 Gobernacion del Cauca. Implementación de estrategias para uso eficiente del agua con pequeños y medianos productores de carne  de los municipios Patía y Mercaderes - Cauca</v>
          </cell>
          <cell r="C95">
            <v>168321004</v>
          </cell>
          <cell r="D95">
            <v>0</v>
          </cell>
          <cell r="E95">
            <v>0</v>
          </cell>
          <cell r="F95">
            <v>0</v>
          </cell>
          <cell r="G95">
            <v>0</v>
          </cell>
          <cell r="H95">
            <v>168321004</v>
          </cell>
          <cell r="I95">
            <v>168321004</v>
          </cell>
          <cell r="J95">
            <v>168321004</v>
          </cell>
          <cell r="K95">
            <v>129397700</v>
          </cell>
          <cell r="L95">
            <v>129397700</v>
          </cell>
          <cell r="M95">
            <v>123986300</v>
          </cell>
          <cell r="N95">
            <v>123986300</v>
          </cell>
          <cell r="O95">
            <v>119246353</v>
          </cell>
          <cell r="P95">
            <v>119246353</v>
          </cell>
          <cell r="Q95">
            <v>119246353</v>
          </cell>
          <cell r="R95">
            <v>119246353</v>
          </cell>
          <cell r="S95">
            <v>0</v>
          </cell>
          <cell r="T95">
            <v>0</v>
          </cell>
          <cell r="U95">
            <v>38923304</v>
          </cell>
          <cell r="V95">
            <v>23.124448568522098</v>
          </cell>
          <cell r="W95">
            <v>44334704</v>
          </cell>
          <cell r="X95">
            <v>26.339377110654599</v>
          </cell>
          <cell r="Y95">
            <v>49074651</v>
          </cell>
          <cell r="Z95">
            <v>29.1553934647396</v>
          </cell>
          <cell r="AA95">
            <v>5411400</v>
          </cell>
          <cell r="AB95">
            <v>4739947</v>
          </cell>
          <cell r="AC95">
            <v>0</v>
          </cell>
        </row>
        <row r="96">
          <cell r="A96" t="str">
            <v>I.410.705.263.0.01.00.1</v>
          </cell>
          <cell r="B96" t="str">
            <v>Convenio 15242014 Gobernacion del Cauca. Implementación de estrategias para uso eficiente del agua con pequeños y medianos productores de carne  de los municipios Patía y Mercaderes - Cauca</v>
          </cell>
          <cell r="C96">
            <v>168321004</v>
          </cell>
          <cell r="D96">
            <v>0</v>
          </cell>
          <cell r="E96">
            <v>0</v>
          </cell>
          <cell r="F96">
            <v>0</v>
          </cell>
          <cell r="G96">
            <v>0</v>
          </cell>
          <cell r="H96">
            <v>168321004</v>
          </cell>
          <cell r="I96">
            <v>168321004</v>
          </cell>
          <cell r="J96">
            <v>168321004</v>
          </cell>
          <cell r="K96">
            <v>129397700</v>
          </cell>
          <cell r="L96">
            <v>129397700</v>
          </cell>
          <cell r="M96">
            <v>123986300</v>
          </cell>
          <cell r="N96">
            <v>123986300</v>
          </cell>
          <cell r="O96">
            <v>119246353</v>
          </cell>
          <cell r="P96">
            <v>119246353</v>
          </cell>
          <cell r="Q96">
            <v>119246353</v>
          </cell>
          <cell r="R96">
            <v>119246353</v>
          </cell>
          <cell r="S96">
            <v>0</v>
          </cell>
          <cell r="T96">
            <v>0</v>
          </cell>
          <cell r="U96">
            <v>38923304</v>
          </cell>
          <cell r="V96">
            <v>23.124448568522098</v>
          </cell>
          <cell r="W96">
            <v>44334704</v>
          </cell>
          <cell r="X96">
            <v>26.339377110654599</v>
          </cell>
          <cell r="Y96">
            <v>49074651</v>
          </cell>
          <cell r="Z96">
            <v>29.1553934647396</v>
          </cell>
          <cell r="AA96">
            <v>5411400</v>
          </cell>
          <cell r="AB96">
            <v>4739947</v>
          </cell>
          <cell r="AC96">
            <v>0</v>
          </cell>
        </row>
        <row r="97">
          <cell r="A97" t="str">
            <v>I.410.705.263.0.01.00.1.4901380</v>
          </cell>
          <cell r="B97" t="str">
            <v>Convenio 15242014 Gobernacion del Cauca. Implementación de estrategias para uso eficiente del agua con pequeños y medianos productores de carne  de los municipios Patía y Mercaderes - Cauca</v>
          </cell>
          <cell r="C97">
            <v>168321004</v>
          </cell>
          <cell r="D97">
            <v>0</v>
          </cell>
          <cell r="E97">
            <v>0</v>
          </cell>
          <cell r="F97">
            <v>0</v>
          </cell>
          <cell r="G97">
            <v>0</v>
          </cell>
          <cell r="H97">
            <v>168321004</v>
          </cell>
          <cell r="I97">
            <v>168321004</v>
          </cell>
          <cell r="J97">
            <v>168321004</v>
          </cell>
          <cell r="K97">
            <v>129397700</v>
          </cell>
          <cell r="L97">
            <v>129397700</v>
          </cell>
          <cell r="M97">
            <v>123986300</v>
          </cell>
          <cell r="N97">
            <v>123986300</v>
          </cell>
          <cell r="O97">
            <v>119246353</v>
          </cell>
          <cell r="P97">
            <v>119246353</v>
          </cell>
          <cell r="Q97">
            <v>119246353</v>
          </cell>
          <cell r="R97">
            <v>119246353</v>
          </cell>
          <cell r="S97">
            <v>0</v>
          </cell>
          <cell r="T97">
            <v>0</v>
          </cell>
          <cell r="U97">
            <v>38923304</v>
          </cell>
          <cell r="V97">
            <v>23.124448568522098</v>
          </cell>
          <cell r="W97">
            <v>44334704</v>
          </cell>
          <cell r="X97">
            <v>26.339377110654599</v>
          </cell>
          <cell r="Y97">
            <v>49074651</v>
          </cell>
          <cell r="Z97">
            <v>29.1553934647396</v>
          </cell>
          <cell r="AA97">
            <v>5411400</v>
          </cell>
          <cell r="AB97">
            <v>4739947</v>
          </cell>
          <cell r="AC97">
            <v>0</v>
          </cell>
        </row>
        <row r="98">
          <cell r="A98" t="str">
            <v>I.410.705.264</v>
          </cell>
          <cell r="B98" t="str">
            <v>Convenio 15202014 Gobernacion del Cauca. Estudio de emisión de gases efecto invernadero y captura de carbono en sistemas de pequeños y medianos productores de carne en los municipios  Patía y Mercaderes, Cauca</v>
          </cell>
          <cell r="C98">
            <v>111450173</v>
          </cell>
          <cell r="D98">
            <v>0</v>
          </cell>
          <cell r="E98">
            <v>0</v>
          </cell>
          <cell r="F98">
            <v>0</v>
          </cell>
          <cell r="G98">
            <v>0</v>
          </cell>
          <cell r="H98">
            <v>111450173</v>
          </cell>
          <cell r="I98">
            <v>111450173</v>
          </cell>
          <cell r="J98">
            <v>111450173</v>
          </cell>
          <cell r="K98">
            <v>42351712</v>
          </cell>
          <cell r="L98">
            <v>42351712</v>
          </cell>
          <cell r="M98">
            <v>22275712</v>
          </cell>
          <cell r="N98">
            <v>22275712</v>
          </cell>
          <cell r="O98">
            <v>13706784</v>
          </cell>
          <cell r="P98">
            <v>13706784</v>
          </cell>
          <cell r="Q98">
            <v>13706784</v>
          </cell>
          <cell r="R98">
            <v>13706784</v>
          </cell>
          <cell r="S98">
            <v>0</v>
          </cell>
          <cell r="T98">
            <v>0</v>
          </cell>
          <cell r="U98">
            <v>69098461</v>
          </cell>
          <cell r="V98">
            <v>61.999420135489601</v>
          </cell>
          <cell r="W98">
            <v>89174461</v>
          </cell>
          <cell r="X98">
            <v>80.012851124062394</v>
          </cell>
          <cell r="Y98">
            <v>97743389</v>
          </cell>
          <cell r="Z98">
            <v>87.701424205057094</v>
          </cell>
          <cell r="AA98">
            <v>20076000</v>
          </cell>
          <cell r="AB98">
            <v>8568928</v>
          </cell>
          <cell r="AC98">
            <v>0</v>
          </cell>
        </row>
        <row r="99">
          <cell r="A99" t="str">
            <v>I.410.705.264.0</v>
          </cell>
          <cell r="B99" t="str">
            <v>Convenio 15202014 Gobernacion del Cauca. Estudio de emisión de gases efecto invernadero y captura de carbono en sistemas de pequeños y medianos productores de carne en los municipios  Patía y Mercaderes, Cauca</v>
          </cell>
          <cell r="C99">
            <v>111450173</v>
          </cell>
          <cell r="D99">
            <v>0</v>
          </cell>
          <cell r="E99">
            <v>0</v>
          </cell>
          <cell r="F99">
            <v>0</v>
          </cell>
          <cell r="G99">
            <v>0</v>
          </cell>
          <cell r="H99">
            <v>111450173</v>
          </cell>
          <cell r="I99">
            <v>111450173</v>
          </cell>
          <cell r="J99">
            <v>111450173</v>
          </cell>
          <cell r="K99">
            <v>42351712</v>
          </cell>
          <cell r="L99">
            <v>42351712</v>
          </cell>
          <cell r="M99">
            <v>22275712</v>
          </cell>
          <cell r="N99">
            <v>22275712</v>
          </cell>
          <cell r="O99">
            <v>13706784</v>
          </cell>
          <cell r="P99">
            <v>13706784</v>
          </cell>
          <cell r="Q99">
            <v>13706784</v>
          </cell>
          <cell r="R99">
            <v>13706784</v>
          </cell>
          <cell r="S99">
            <v>0</v>
          </cell>
          <cell r="T99">
            <v>0</v>
          </cell>
          <cell r="U99">
            <v>69098461</v>
          </cell>
          <cell r="V99">
            <v>61.999420135489601</v>
          </cell>
          <cell r="W99">
            <v>89174461</v>
          </cell>
          <cell r="X99">
            <v>80.012851124062394</v>
          </cell>
          <cell r="Y99">
            <v>97743389</v>
          </cell>
          <cell r="Z99">
            <v>87.701424205057094</v>
          </cell>
          <cell r="AA99">
            <v>20076000</v>
          </cell>
          <cell r="AB99">
            <v>8568928</v>
          </cell>
          <cell r="AC99">
            <v>0</v>
          </cell>
        </row>
        <row r="100">
          <cell r="A100" t="str">
            <v>I.410.705.264.0.01</v>
          </cell>
          <cell r="B100" t="str">
            <v>Convenio 15202014 Gobernacion del Cauca. Estudio de emisión de gases efecto invernadero y captura de carbono en sistemas de pequeños y medianos productores de carne en los municipios  Patía y Mercaderes, Cauca</v>
          </cell>
          <cell r="C100">
            <v>111450173</v>
          </cell>
          <cell r="D100">
            <v>0</v>
          </cell>
          <cell r="E100">
            <v>0</v>
          </cell>
          <cell r="F100">
            <v>0</v>
          </cell>
          <cell r="G100">
            <v>0</v>
          </cell>
          <cell r="H100">
            <v>111450173</v>
          </cell>
          <cell r="I100">
            <v>111450173</v>
          </cell>
          <cell r="J100">
            <v>111450173</v>
          </cell>
          <cell r="K100">
            <v>42351712</v>
          </cell>
          <cell r="L100">
            <v>42351712</v>
          </cell>
          <cell r="M100">
            <v>22275712</v>
          </cell>
          <cell r="N100">
            <v>22275712</v>
          </cell>
          <cell r="O100">
            <v>13706784</v>
          </cell>
          <cell r="P100">
            <v>13706784</v>
          </cell>
          <cell r="Q100">
            <v>13706784</v>
          </cell>
          <cell r="R100">
            <v>13706784</v>
          </cell>
          <cell r="S100">
            <v>0</v>
          </cell>
          <cell r="T100">
            <v>0</v>
          </cell>
          <cell r="U100">
            <v>69098461</v>
          </cell>
          <cell r="V100">
            <v>61.999420135489601</v>
          </cell>
          <cell r="W100">
            <v>89174461</v>
          </cell>
          <cell r="X100">
            <v>80.012851124062394</v>
          </cell>
          <cell r="Y100">
            <v>97743389</v>
          </cell>
          <cell r="Z100">
            <v>87.701424205057094</v>
          </cell>
          <cell r="AA100">
            <v>20076000</v>
          </cell>
          <cell r="AB100">
            <v>8568928</v>
          </cell>
          <cell r="AC100">
            <v>0</v>
          </cell>
        </row>
        <row r="101">
          <cell r="A101" t="str">
            <v>I.410.705.264.0.01.00</v>
          </cell>
          <cell r="B101" t="str">
            <v>Convenio 15202014 Gobernacion del Cauca. Estudio de emisión de gases efecto invernadero y captura de carbono en sistemas de pequeños y medianos productores de carne en los municipios  Patía y Mercaderes, Cauca</v>
          </cell>
          <cell r="C101">
            <v>111450173</v>
          </cell>
          <cell r="D101">
            <v>0</v>
          </cell>
          <cell r="E101">
            <v>0</v>
          </cell>
          <cell r="F101">
            <v>0</v>
          </cell>
          <cell r="G101">
            <v>0</v>
          </cell>
          <cell r="H101">
            <v>111450173</v>
          </cell>
          <cell r="I101">
            <v>111450173</v>
          </cell>
          <cell r="J101">
            <v>111450173</v>
          </cell>
          <cell r="K101">
            <v>42351712</v>
          </cell>
          <cell r="L101">
            <v>42351712</v>
          </cell>
          <cell r="M101">
            <v>22275712</v>
          </cell>
          <cell r="N101">
            <v>22275712</v>
          </cell>
          <cell r="O101">
            <v>13706784</v>
          </cell>
          <cell r="P101">
            <v>13706784</v>
          </cell>
          <cell r="Q101">
            <v>13706784</v>
          </cell>
          <cell r="R101">
            <v>13706784</v>
          </cell>
          <cell r="S101">
            <v>0</v>
          </cell>
          <cell r="T101">
            <v>0</v>
          </cell>
          <cell r="U101">
            <v>69098461</v>
          </cell>
          <cell r="V101">
            <v>61.999420135489601</v>
          </cell>
          <cell r="W101">
            <v>89174461</v>
          </cell>
          <cell r="X101">
            <v>80.012851124062394</v>
          </cell>
          <cell r="Y101">
            <v>97743389</v>
          </cell>
          <cell r="Z101">
            <v>87.701424205057094</v>
          </cell>
          <cell r="AA101">
            <v>20076000</v>
          </cell>
          <cell r="AB101">
            <v>8568928</v>
          </cell>
          <cell r="AC101">
            <v>0</v>
          </cell>
        </row>
        <row r="102">
          <cell r="A102" t="str">
            <v>I.410.705.264.0.01.00.1</v>
          </cell>
          <cell r="B102" t="str">
            <v>Convenio 15202014 Gobernacion del Cauca. Estudio de emisión de gases efecto invernadero y captura de carbono en sistemas de pequeños y medianos productores de carne en los municipios  Patía y Mercaderes, Cauca</v>
          </cell>
          <cell r="C102">
            <v>111450173</v>
          </cell>
          <cell r="D102">
            <v>0</v>
          </cell>
          <cell r="E102">
            <v>0</v>
          </cell>
          <cell r="F102">
            <v>0</v>
          </cell>
          <cell r="G102">
            <v>0</v>
          </cell>
          <cell r="H102">
            <v>111450173</v>
          </cell>
          <cell r="I102">
            <v>111450173</v>
          </cell>
          <cell r="J102">
            <v>111450173</v>
          </cell>
          <cell r="K102">
            <v>42351712</v>
          </cell>
          <cell r="L102">
            <v>42351712</v>
          </cell>
          <cell r="M102">
            <v>22275712</v>
          </cell>
          <cell r="N102">
            <v>22275712</v>
          </cell>
          <cell r="O102">
            <v>13706784</v>
          </cell>
          <cell r="P102">
            <v>13706784</v>
          </cell>
          <cell r="Q102">
            <v>13706784</v>
          </cell>
          <cell r="R102">
            <v>13706784</v>
          </cell>
          <cell r="S102">
            <v>0</v>
          </cell>
          <cell r="T102">
            <v>0</v>
          </cell>
          <cell r="U102">
            <v>69098461</v>
          </cell>
          <cell r="V102">
            <v>61.999420135489601</v>
          </cell>
          <cell r="W102">
            <v>89174461</v>
          </cell>
          <cell r="X102">
            <v>80.012851124062394</v>
          </cell>
          <cell r="Y102">
            <v>97743389</v>
          </cell>
          <cell r="Z102">
            <v>87.701424205057094</v>
          </cell>
          <cell r="AA102">
            <v>20076000</v>
          </cell>
          <cell r="AB102">
            <v>8568928</v>
          </cell>
          <cell r="AC102">
            <v>0</v>
          </cell>
        </row>
        <row r="103">
          <cell r="A103" t="str">
            <v>I.410.705.264.0.01.00.1.4901381</v>
          </cell>
          <cell r="B103" t="str">
            <v>Convenio 15202014 Gobernacion del Cauca. Estudio de emisión de gases efecto invernadero y captura de carbono en sistemas de pequeños y medianos productores de carne en los municipios  Patía y Mercaderes, Cauca</v>
          </cell>
          <cell r="C103">
            <v>111450173</v>
          </cell>
          <cell r="D103">
            <v>0</v>
          </cell>
          <cell r="E103">
            <v>0</v>
          </cell>
          <cell r="F103">
            <v>0</v>
          </cell>
          <cell r="G103">
            <v>0</v>
          </cell>
          <cell r="H103">
            <v>111450173</v>
          </cell>
          <cell r="I103">
            <v>111450173</v>
          </cell>
          <cell r="J103">
            <v>111450173</v>
          </cell>
          <cell r="K103">
            <v>42351712</v>
          </cell>
          <cell r="L103">
            <v>42351712</v>
          </cell>
          <cell r="M103">
            <v>22275712</v>
          </cell>
          <cell r="N103">
            <v>22275712</v>
          </cell>
          <cell r="O103">
            <v>13706784</v>
          </cell>
          <cell r="P103">
            <v>13706784</v>
          </cell>
          <cell r="Q103">
            <v>13706784</v>
          </cell>
          <cell r="R103">
            <v>13706784</v>
          </cell>
          <cell r="S103">
            <v>0</v>
          </cell>
          <cell r="T103">
            <v>0</v>
          </cell>
          <cell r="U103">
            <v>69098461</v>
          </cell>
          <cell r="V103">
            <v>61.999420135489601</v>
          </cell>
          <cell r="W103">
            <v>89174461</v>
          </cell>
          <cell r="X103">
            <v>80.012851124062394</v>
          </cell>
          <cell r="Y103">
            <v>97743389</v>
          </cell>
          <cell r="Z103">
            <v>87.701424205057094</v>
          </cell>
          <cell r="AA103">
            <v>20076000</v>
          </cell>
          <cell r="AB103">
            <v>8568928</v>
          </cell>
          <cell r="AC103">
            <v>0</v>
          </cell>
        </row>
        <row r="104">
          <cell r="A104" t="str">
            <v>I.410.705.277</v>
          </cell>
          <cell r="B104" t="str">
            <v>Convenio 201531 FPIT. Síntesis de Polímeros a base de Xilitol y Acido Succínico. No. 3,708</v>
          </cell>
          <cell r="C104">
            <v>4441046</v>
          </cell>
          <cell r="D104">
            <v>0</v>
          </cell>
          <cell r="E104">
            <v>0</v>
          </cell>
          <cell r="F104">
            <v>0</v>
          </cell>
          <cell r="G104">
            <v>0</v>
          </cell>
          <cell r="H104">
            <v>4441046</v>
          </cell>
          <cell r="I104">
            <v>4441046</v>
          </cell>
          <cell r="J104">
            <v>4441046</v>
          </cell>
          <cell r="K104">
            <v>4301358</v>
          </cell>
          <cell r="L104">
            <v>4301358</v>
          </cell>
          <cell r="M104">
            <v>4301358</v>
          </cell>
          <cell r="N104">
            <v>4301358</v>
          </cell>
          <cell r="O104">
            <v>4301358</v>
          </cell>
          <cell r="P104">
            <v>4301358</v>
          </cell>
          <cell r="Q104">
            <v>3301358</v>
          </cell>
          <cell r="R104">
            <v>3301358</v>
          </cell>
          <cell r="S104">
            <v>0</v>
          </cell>
          <cell r="T104">
            <v>0</v>
          </cell>
          <cell r="U104">
            <v>139688</v>
          </cell>
          <cell r="V104">
            <v>3.1453851187310398</v>
          </cell>
          <cell r="W104">
            <v>139688</v>
          </cell>
          <cell r="X104">
            <v>3.1453851187310398</v>
          </cell>
          <cell r="Y104">
            <v>139688</v>
          </cell>
          <cell r="Z104">
            <v>3.1453851187310398</v>
          </cell>
          <cell r="AA104">
            <v>0</v>
          </cell>
          <cell r="AB104">
            <v>0</v>
          </cell>
          <cell r="AC104">
            <v>1000000</v>
          </cell>
        </row>
        <row r="105">
          <cell r="A105" t="str">
            <v>I.410.705.277.0</v>
          </cell>
          <cell r="B105" t="str">
            <v>Convenio 201531 FPIT. Síntesis de Polímeros a base de Xilitol y Acido Succínico. No. 3,708</v>
          </cell>
          <cell r="C105">
            <v>4441046</v>
          </cell>
          <cell r="D105">
            <v>0</v>
          </cell>
          <cell r="E105">
            <v>0</v>
          </cell>
          <cell r="F105">
            <v>0</v>
          </cell>
          <cell r="G105">
            <v>0</v>
          </cell>
          <cell r="H105">
            <v>4441046</v>
          </cell>
          <cell r="I105">
            <v>4441046</v>
          </cell>
          <cell r="J105">
            <v>4441046</v>
          </cell>
          <cell r="K105">
            <v>4301358</v>
          </cell>
          <cell r="L105">
            <v>4301358</v>
          </cell>
          <cell r="M105">
            <v>4301358</v>
          </cell>
          <cell r="N105">
            <v>4301358</v>
          </cell>
          <cell r="O105">
            <v>4301358</v>
          </cell>
          <cell r="P105">
            <v>4301358</v>
          </cell>
          <cell r="Q105">
            <v>3301358</v>
          </cell>
          <cell r="R105">
            <v>3301358</v>
          </cell>
          <cell r="S105">
            <v>0</v>
          </cell>
          <cell r="T105">
            <v>0</v>
          </cell>
          <cell r="U105">
            <v>139688</v>
          </cell>
          <cell r="V105">
            <v>3.1453851187310398</v>
          </cell>
          <cell r="W105">
            <v>139688</v>
          </cell>
          <cell r="X105">
            <v>3.1453851187310398</v>
          </cell>
          <cell r="Y105">
            <v>139688</v>
          </cell>
          <cell r="Z105">
            <v>3.1453851187310398</v>
          </cell>
          <cell r="AA105">
            <v>0</v>
          </cell>
          <cell r="AB105">
            <v>0</v>
          </cell>
          <cell r="AC105">
            <v>1000000</v>
          </cell>
        </row>
        <row r="106">
          <cell r="A106" t="str">
            <v>I.410.705.277.0.01</v>
          </cell>
          <cell r="B106" t="str">
            <v>Convenio 201531 FPIT. Síntesis de Polímeros a base de Xilitol y Acido Succínico. No. 3,708</v>
          </cell>
          <cell r="C106">
            <v>4441046</v>
          </cell>
          <cell r="D106">
            <v>0</v>
          </cell>
          <cell r="E106">
            <v>0</v>
          </cell>
          <cell r="F106">
            <v>0</v>
          </cell>
          <cell r="G106">
            <v>0</v>
          </cell>
          <cell r="H106">
            <v>4441046</v>
          </cell>
          <cell r="I106">
            <v>4441046</v>
          </cell>
          <cell r="J106">
            <v>4441046</v>
          </cell>
          <cell r="K106">
            <v>4301358</v>
          </cell>
          <cell r="L106">
            <v>4301358</v>
          </cell>
          <cell r="M106">
            <v>4301358</v>
          </cell>
          <cell r="N106">
            <v>4301358</v>
          </cell>
          <cell r="O106">
            <v>4301358</v>
          </cell>
          <cell r="P106">
            <v>4301358</v>
          </cell>
          <cell r="Q106">
            <v>3301358</v>
          </cell>
          <cell r="R106">
            <v>3301358</v>
          </cell>
          <cell r="S106">
            <v>0</v>
          </cell>
          <cell r="T106">
            <v>0</v>
          </cell>
          <cell r="U106">
            <v>139688</v>
          </cell>
          <cell r="V106">
            <v>3.1453851187310398</v>
          </cell>
          <cell r="W106">
            <v>139688</v>
          </cell>
          <cell r="X106">
            <v>3.1453851187310398</v>
          </cell>
          <cell r="Y106">
            <v>139688</v>
          </cell>
          <cell r="Z106">
            <v>3.1453851187310398</v>
          </cell>
          <cell r="AA106">
            <v>0</v>
          </cell>
          <cell r="AB106">
            <v>0</v>
          </cell>
          <cell r="AC106">
            <v>1000000</v>
          </cell>
        </row>
        <row r="107">
          <cell r="A107" t="str">
            <v>I.410.705.277.0.01.00</v>
          </cell>
          <cell r="B107" t="str">
            <v>Convenio 201531 FPIT. Síntesis de Polímeros a base de Xilitol y Acido Succínico. No. 3,708</v>
          </cell>
          <cell r="C107">
            <v>4441046</v>
          </cell>
          <cell r="D107">
            <v>0</v>
          </cell>
          <cell r="E107">
            <v>0</v>
          </cell>
          <cell r="F107">
            <v>0</v>
          </cell>
          <cell r="G107">
            <v>0</v>
          </cell>
          <cell r="H107">
            <v>4441046</v>
          </cell>
          <cell r="I107">
            <v>4441046</v>
          </cell>
          <cell r="J107">
            <v>4441046</v>
          </cell>
          <cell r="K107">
            <v>4301358</v>
          </cell>
          <cell r="L107">
            <v>4301358</v>
          </cell>
          <cell r="M107">
            <v>4301358</v>
          </cell>
          <cell r="N107">
            <v>4301358</v>
          </cell>
          <cell r="O107">
            <v>4301358</v>
          </cell>
          <cell r="P107">
            <v>4301358</v>
          </cell>
          <cell r="Q107">
            <v>3301358</v>
          </cell>
          <cell r="R107">
            <v>3301358</v>
          </cell>
          <cell r="S107">
            <v>0</v>
          </cell>
          <cell r="T107">
            <v>0</v>
          </cell>
          <cell r="U107">
            <v>139688</v>
          </cell>
          <cell r="V107">
            <v>3.1453851187310398</v>
          </cell>
          <cell r="W107">
            <v>139688</v>
          </cell>
          <cell r="X107">
            <v>3.1453851187310398</v>
          </cell>
          <cell r="Y107">
            <v>139688</v>
          </cell>
          <cell r="Z107">
            <v>3.1453851187310398</v>
          </cell>
          <cell r="AA107">
            <v>0</v>
          </cell>
          <cell r="AB107">
            <v>0</v>
          </cell>
          <cell r="AC107">
            <v>1000000</v>
          </cell>
        </row>
        <row r="108">
          <cell r="A108" t="str">
            <v>I.410.705.277.0.01.00.1</v>
          </cell>
          <cell r="B108" t="str">
            <v>Convenio 201531 FPIT. Síntesis de Polímeros a base de Xilitol y Acido Succínico. No. 3,708</v>
          </cell>
          <cell r="C108">
            <v>4441046</v>
          </cell>
          <cell r="D108">
            <v>0</v>
          </cell>
          <cell r="E108">
            <v>0</v>
          </cell>
          <cell r="F108">
            <v>0</v>
          </cell>
          <cell r="G108">
            <v>0</v>
          </cell>
          <cell r="H108">
            <v>4441046</v>
          </cell>
          <cell r="I108">
            <v>4441046</v>
          </cell>
          <cell r="J108">
            <v>4441046</v>
          </cell>
          <cell r="K108">
            <v>4301358</v>
          </cell>
          <cell r="L108">
            <v>4301358</v>
          </cell>
          <cell r="M108">
            <v>4301358</v>
          </cell>
          <cell r="N108">
            <v>4301358</v>
          </cell>
          <cell r="O108">
            <v>4301358</v>
          </cell>
          <cell r="P108">
            <v>4301358</v>
          </cell>
          <cell r="Q108">
            <v>3301358</v>
          </cell>
          <cell r="R108">
            <v>3301358</v>
          </cell>
          <cell r="S108">
            <v>0</v>
          </cell>
          <cell r="T108">
            <v>0</v>
          </cell>
          <cell r="U108">
            <v>139688</v>
          </cell>
          <cell r="V108">
            <v>3.1453851187310398</v>
          </cell>
          <cell r="W108">
            <v>139688</v>
          </cell>
          <cell r="X108">
            <v>3.1453851187310398</v>
          </cell>
          <cell r="Y108">
            <v>139688</v>
          </cell>
          <cell r="Z108">
            <v>3.1453851187310398</v>
          </cell>
          <cell r="AA108">
            <v>0</v>
          </cell>
          <cell r="AB108">
            <v>0</v>
          </cell>
          <cell r="AC108">
            <v>1000000</v>
          </cell>
        </row>
        <row r="109">
          <cell r="A109" t="str">
            <v>I.410.705.277.0.01.00.1.4902153</v>
          </cell>
          <cell r="B109" t="str">
            <v>Convenio 201531 FPIT. Síntesis de Polímeros a base de Xilitol y Acido Succínico. No. 3,708</v>
          </cell>
          <cell r="C109">
            <v>4441046</v>
          </cell>
          <cell r="D109">
            <v>0</v>
          </cell>
          <cell r="E109">
            <v>0</v>
          </cell>
          <cell r="F109">
            <v>0</v>
          </cell>
          <cell r="G109">
            <v>0</v>
          </cell>
          <cell r="H109">
            <v>4441046</v>
          </cell>
          <cell r="I109">
            <v>4441046</v>
          </cell>
          <cell r="J109">
            <v>4441046</v>
          </cell>
          <cell r="K109">
            <v>4301358</v>
          </cell>
          <cell r="L109">
            <v>4301358</v>
          </cell>
          <cell r="M109">
            <v>4301358</v>
          </cell>
          <cell r="N109">
            <v>4301358</v>
          </cell>
          <cell r="O109">
            <v>4301358</v>
          </cell>
          <cell r="P109">
            <v>4301358</v>
          </cell>
          <cell r="Q109">
            <v>3301358</v>
          </cell>
          <cell r="R109">
            <v>3301358</v>
          </cell>
          <cell r="S109">
            <v>0</v>
          </cell>
          <cell r="T109">
            <v>0</v>
          </cell>
          <cell r="U109">
            <v>139688</v>
          </cell>
          <cell r="V109">
            <v>3.1453851187310398</v>
          </cell>
          <cell r="W109">
            <v>139688</v>
          </cell>
          <cell r="X109">
            <v>3.1453851187310398</v>
          </cell>
          <cell r="Y109">
            <v>139688</v>
          </cell>
          <cell r="Z109">
            <v>3.1453851187310398</v>
          </cell>
          <cell r="AA109">
            <v>0</v>
          </cell>
          <cell r="AB109">
            <v>0</v>
          </cell>
          <cell r="AC109">
            <v>1000000</v>
          </cell>
        </row>
        <row r="110">
          <cell r="A110" t="str">
            <v>I.410.705.279</v>
          </cell>
          <cell r="B110" t="str">
            <v>Contrato FP44842-159-2016 Fiduprevisora. Implementación De Buenas Prácticas De Poscosecha En La Cebolla  De Rama (Allium Fistulosum) Para El Fortalecimiento  Socio-Empresarial De Los Productores Del Municipio De Silvia - Cauca</v>
          </cell>
          <cell r="C110">
            <v>77106737</v>
          </cell>
          <cell r="D110">
            <v>9589888</v>
          </cell>
          <cell r="E110">
            <v>0</v>
          </cell>
          <cell r="F110">
            <v>0</v>
          </cell>
          <cell r="G110">
            <v>0</v>
          </cell>
          <cell r="H110">
            <v>86696625</v>
          </cell>
          <cell r="I110">
            <v>86696625</v>
          </cell>
          <cell r="J110">
            <v>86696625</v>
          </cell>
          <cell r="K110">
            <v>83215046</v>
          </cell>
          <cell r="L110">
            <v>83215046</v>
          </cell>
          <cell r="M110">
            <v>81516417</v>
          </cell>
          <cell r="N110">
            <v>81516417</v>
          </cell>
          <cell r="O110">
            <v>59981774</v>
          </cell>
          <cell r="P110">
            <v>59981774</v>
          </cell>
          <cell r="Q110">
            <v>58476774</v>
          </cell>
          <cell r="R110">
            <v>58476774</v>
          </cell>
          <cell r="S110">
            <v>0</v>
          </cell>
          <cell r="T110">
            <v>0</v>
          </cell>
          <cell r="U110">
            <v>3481579</v>
          </cell>
          <cell r="V110">
            <v>4.0158183781663892</v>
          </cell>
          <cell r="W110">
            <v>5180208</v>
          </cell>
          <cell r="X110">
            <v>5.9750976465346799</v>
          </cell>
          <cell r="Y110">
            <v>26714851</v>
          </cell>
          <cell r="Z110">
            <v>30.814176445738198</v>
          </cell>
          <cell r="AA110">
            <v>1698629</v>
          </cell>
          <cell r="AB110">
            <v>21534643</v>
          </cell>
          <cell r="AC110">
            <v>1505000</v>
          </cell>
        </row>
        <row r="111">
          <cell r="A111" t="str">
            <v>I.410.705.279.0</v>
          </cell>
          <cell r="B111" t="str">
            <v>Contrato FP44842-159-2016 Fiduprevisora. Implementación De Buenas Prácticas De Poscosecha En La Cebolla  De Rama (Allium Fistulosum) Para El Fortalecimiento  Socio-Empresarial De Los Productores Del Municipio De Silvia - Cauca</v>
          </cell>
          <cell r="C111">
            <v>77106737</v>
          </cell>
          <cell r="D111">
            <v>9589888</v>
          </cell>
          <cell r="E111">
            <v>0</v>
          </cell>
          <cell r="F111">
            <v>0</v>
          </cell>
          <cell r="G111">
            <v>0</v>
          </cell>
          <cell r="H111">
            <v>86696625</v>
          </cell>
          <cell r="I111">
            <v>86696625</v>
          </cell>
          <cell r="J111">
            <v>86696625</v>
          </cell>
          <cell r="K111">
            <v>83215046</v>
          </cell>
          <cell r="L111">
            <v>83215046</v>
          </cell>
          <cell r="M111">
            <v>81516417</v>
          </cell>
          <cell r="N111">
            <v>81516417</v>
          </cell>
          <cell r="O111">
            <v>59981774</v>
          </cell>
          <cell r="P111">
            <v>59981774</v>
          </cell>
          <cell r="Q111">
            <v>58476774</v>
          </cell>
          <cell r="R111">
            <v>58476774</v>
          </cell>
          <cell r="S111">
            <v>0</v>
          </cell>
          <cell r="T111">
            <v>0</v>
          </cell>
          <cell r="U111">
            <v>3481579</v>
          </cell>
          <cell r="V111">
            <v>4.0158183781663892</v>
          </cell>
          <cell r="W111">
            <v>5180208</v>
          </cell>
          <cell r="X111">
            <v>5.9750976465346799</v>
          </cell>
          <cell r="Y111">
            <v>26714851</v>
          </cell>
          <cell r="Z111">
            <v>30.814176445738198</v>
          </cell>
          <cell r="AA111">
            <v>1698629</v>
          </cell>
          <cell r="AB111">
            <v>21534643</v>
          </cell>
          <cell r="AC111">
            <v>1505000</v>
          </cell>
        </row>
        <row r="112">
          <cell r="A112" t="str">
            <v>I.410.705.279.0.01</v>
          </cell>
          <cell r="B112" t="str">
            <v>Contrato FP44842-159-2016 Fiduprevisora. Implementación De Buenas Prácticas De Poscosecha En La Cebolla  De Rama (Allium Fistulosum) Para El Fortalecimiento  Socio-Empresarial De Los Productores Del Municipio De Silvia - Cauca</v>
          </cell>
          <cell r="C112">
            <v>77106737</v>
          </cell>
          <cell r="D112">
            <v>9589888</v>
          </cell>
          <cell r="E112">
            <v>0</v>
          </cell>
          <cell r="F112">
            <v>0</v>
          </cell>
          <cell r="G112">
            <v>0</v>
          </cell>
          <cell r="H112">
            <v>86696625</v>
          </cell>
          <cell r="I112">
            <v>86696625</v>
          </cell>
          <cell r="J112">
            <v>86696625</v>
          </cell>
          <cell r="K112">
            <v>83215046</v>
          </cell>
          <cell r="L112">
            <v>83215046</v>
          </cell>
          <cell r="M112">
            <v>81516417</v>
          </cell>
          <cell r="N112">
            <v>81516417</v>
          </cell>
          <cell r="O112">
            <v>59981774</v>
          </cell>
          <cell r="P112">
            <v>59981774</v>
          </cell>
          <cell r="Q112">
            <v>58476774</v>
          </cell>
          <cell r="R112">
            <v>58476774</v>
          </cell>
          <cell r="S112">
            <v>0</v>
          </cell>
          <cell r="T112">
            <v>0</v>
          </cell>
          <cell r="U112">
            <v>3481579</v>
          </cell>
          <cell r="V112">
            <v>4.0158183781663892</v>
          </cell>
          <cell r="W112">
            <v>5180208</v>
          </cell>
          <cell r="X112">
            <v>5.9750976465346799</v>
          </cell>
          <cell r="Y112">
            <v>26714851</v>
          </cell>
          <cell r="Z112">
            <v>30.814176445738198</v>
          </cell>
          <cell r="AA112">
            <v>1698629</v>
          </cell>
          <cell r="AB112">
            <v>21534643</v>
          </cell>
          <cell r="AC112">
            <v>1505000</v>
          </cell>
        </row>
        <row r="113">
          <cell r="A113" t="str">
            <v>I.410.705.279.0.01.00</v>
          </cell>
          <cell r="B113" t="str">
            <v>Contrato FP44842-159-2016 Fiduprevisora. Implementación De Buenas Prácticas De Poscosecha En La Cebolla  De Rama (Allium Fistulosum) Para El Fortalecimiento  Socio-Empresarial De Los Productores Del Municipio De Silvia - Cauca</v>
          </cell>
          <cell r="C113">
            <v>77106737</v>
          </cell>
          <cell r="D113">
            <v>9589888</v>
          </cell>
          <cell r="E113">
            <v>0</v>
          </cell>
          <cell r="F113">
            <v>0</v>
          </cell>
          <cell r="G113">
            <v>0</v>
          </cell>
          <cell r="H113">
            <v>86696625</v>
          </cell>
          <cell r="I113">
            <v>86696625</v>
          </cell>
          <cell r="J113">
            <v>86696625</v>
          </cell>
          <cell r="K113">
            <v>83215046</v>
          </cell>
          <cell r="L113">
            <v>83215046</v>
          </cell>
          <cell r="M113">
            <v>81516417</v>
          </cell>
          <cell r="N113">
            <v>81516417</v>
          </cell>
          <cell r="O113">
            <v>59981774</v>
          </cell>
          <cell r="P113">
            <v>59981774</v>
          </cell>
          <cell r="Q113">
            <v>58476774</v>
          </cell>
          <cell r="R113">
            <v>58476774</v>
          </cell>
          <cell r="S113">
            <v>0</v>
          </cell>
          <cell r="T113">
            <v>0</v>
          </cell>
          <cell r="U113">
            <v>3481579</v>
          </cell>
          <cell r="V113">
            <v>4.0158183781663892</v>
          </cell>
          <cell r="W113">
            <v>5180208</v>
          </cell>
          <cell r="X113">
            <v>5.9750976465346799</v>
          </cell>
          <cell r="Y113">
            <v>26714851</v>
          </cell>
          <cell r="Z113">
            <v>30.814176445738198</v>
          </cell>
          <cell r="AA113">
            <v>1698629</v>
          </cell>
          <cell r="AB113">
            <v>21534643</v>
          </cell>
          <cell r="AC113">
            <v>1505000</v>
          </cell>
        </row>
        <row r="114">
          <cell r="A114" t="str">
            <v>I.410.705.279.0.01.00.1</v>
          </cell>
          <cell r="B114" t="str">
            <v>Contrato FP44842-159-2016 Fiduprevisora. Implementación De Buenas Prácticas De Poscosecha En La Cebolla  De Rama (Allium Fistulosum) Para El Fortalecimiento  Socio-Empresarial De Los Productores Del Municipio De Silvia - Cauca</v>
          </cell>
          <cell r="C114">
            <v>77106737</v>
          </cell>
          <cell r="D114">
            <v>9589888</v>
          </cell>
          <cell r="E114">
            <v>0</v>
          </cell>
          <cell r="F114">
            <v>0</v>
          </cell>
          <cell r="G114">
            <v>0</v>
          </cell>
          <cell r="H114">
            <v>86696625</v>
          </cell>
          <cell r="I114">
            <v>86696625</v>
          </cell>
          <cell r="J114">
            <v>86696625</v>
          </cell>
          <cell r="K114">
            <v>83215046</v>
          </cell>
          <cell r="L114">
            <v>83215046</v>
          </cell>
          <cell r="M114">
            <v>81516417</v>
          </cell>
          <cell r="N114">
            <v>81516417</v>
          </cell>
          <cell r="O114">
            <v>59981774</v>
          </cell>
          <cell r="P114">
            <v>59981774</v>
          </cell>
          <cell r="Q114">
            <v>58476774</v>
          </cell>
          <cell r="R114">
            <v>58476774</v>
          </cell>
          <cell r="S114">
            <v>0</v>
          </cell>
          <cell r="T114">
            <v>0</v>
          </cell>
          <cell r="U114">
            <v>3481579</v>
          </cell>
          <cell r="V114">
            <v>4.0158183781663892</v>
          </cell>
          <cell r="W114">
            <v>5180208</v>
          </cell>
          <cell r="X114">
            <v>5.9750976465346799</v>
          </cell>
          <cell r="Y114">
            <v>26714851</v>
          </cell>
          <cell r="Z114">
            <v>30.814176445738198</v>
          </cell>
          <cell r="AA114">
            <v>1698629</v>
          </cell>
          <cell r="AB114">
            <v>21534643</v>
          </cell>
          <cell r="AC114">
            <v>1505000</v>
          </cell>
        </row>
        <row r="115">
          <cell r="A115" t="str">
            <v>I.410.705.279.0.01.00.1.4901402</v>
          </cell>
          <cell r="B115" t="str">
            <v>Contrato FP44842-159-2016 Fiduprevisora. Implementación De Buenas Prácticas De Poscosecha En La Cebolla  De Rama (Allium Fistulosum) Para El Fortalecimiento  Socio-Empresarial De Los Productores Del Municipio De Silvia - Cauca</v>
          </cell>
          <cell r="C115">
            <v>77106737</v>
          </cell>
          <cell r="D115">
            <v>9589888</v>
          </cell>
          <cell r="E115">
            <v>0</v>
          </cell>
          <cell r="F115">
            <v>0</v>
          </cell>
          <cell r="G115">
            <v>0</v>
          </cell>
          <cell r="H115">
            <v>86696625</v>
          </cell>
          <cell r="I115">
            <v>86696625</v>
          </cell>
          <cell r="J115">
            <v>86696625</v>
          </cell>
          <cell r="K115">
            <v>83215046</v>
          </cell>
          <cell r="L115">
            <v>83215046</v>
          </cell>
          <cell r="M115">
            <v>81516417</v>
          </cell>
          <cell r="N115">
            <v>81516417</v>
          </cell>
          <cell r="O115">
            <v>59981774</v>
          </cell>
          <cell r="P115">
            <v>59981774</v>
          </cell>
          <cell r="Q115">
            <v>58476774</v>
          </cell>
          <cell r="R115">
            <v>58476774</v>
          </cell>
          <cell r="S115">
            <v>0</v>
          </cell>
          <cell r="T115">
            <v>0</v>
          </cell>
          <cell r="U115">
            <v>3481579</v>
          </cell>
          <cell r="V115">
            <v>4.0158183781663892</v>
          </cell>
          <cell r="W115">
            <v>5180208</v>
          </cell>
          <cell r="X115">
            <v>5.9750976465346799</v>
          </cell>
          <cell r="Y115">
            <v>26714851</v>
          </cell>
          <cell r="Z115">
            <v>30.814176445738198</v>
          </cell>
          <cell r="AA115">
            <v>1698629</v>
          </cell>
          <cell r="AB115">
            <v>21534643</v>
          </cell>
          <cell r="AC115">
            <v>1505000</v>
          </cell>
        </row>
        <row r="116">
          <cell r="A116" t="str">
            <v>I.410.705.282</v>
          </cell>
          <cell r="B116" t="str">
            <v>Contrato FP44842-100-2016 Fiduprevisora.  Evaluación del efecto nutricional de la grasa y de un concentrado proteico obtenidos de residuos de origen animal en la eficiencia alimenticia de tilapia roja (Oreochromis Spp) y cachma blanca (Piaractus Brachypomus)</v>
          </cell>
          <cell r="C116">
            <v>77669900</v>
          </cell>
          <cell r="D116">
            <v>0</v>
          </cell>
          <cell r="E116">
            <v>0</v>
          </cell>
          <cell r="F116">
            <v>0</v>
          </cell>
          <cell r="G116">
            <v>0</v>
          </cell>
          <cell r="H116">
            <v>77669900</v>
          </cell>
          <cell r="I116">
            <v>77669900</v>
          </cell>
          <cell r="J116">
            <v>77669900</v>
          </cell>
          <cell r="K116">
            <v>77668306</v>
          </cell>
          <cell r="L116">
            <v>77668306</v>
          </cell>
          <cell r="M116">
            <v>77668306</v>
          </cell>
          <cell r="N116">
            <v>77668306</v>
          </cell>
          <cell r="O116">
            <v>77668306</v>
          </cell>
          <cell r="P116">
            <v>77668306</v>
          </cell>
          <cell r="Q116">
            <v>77668306</v>
          </cell>
          <cell r="R116">
            <v>77668306</v>
          </cell>
          <cell r="S116">
            <v>0</v>
          </cell>
          <cell r="T116">
            <v>0</v>
          </cell>
          <cell r="U116">
            <v>1594</v>
          </cell>
          <cell r="V116">
            <v>2.0522750769603202E-3</v>
          </cell>
          <cell r="W116">
            <v>1594</v>
          </cell>
          <cell r="X116">
            <v>2.0522750769603202E-3</v>
          </cell>
          <cell r="Y116">
            <v>1594</v>
          </cell>
          <cell r="Z116">
            <v>2.0522750769603202E-3</v>
          </cell>
          <cell r="AA116">
            <v>0</v>
          </cell>
          <cell r="AB116">
            <v>0</v>
          </cell>
          <cell r="AC116">
            <v>0</v>
          </cell>
        </row>
        <row r="117">
          <cell r="A117" t="str">
            <v>I.410.705.282.0</v>
          </cell>
          <cell r="B117" t="str">
            <v>Contrato FP44842-100-2016 Fiduprevisora.  Evaluación del efecto nutricional de la grasa y de un concentrado proteico obtenidos de residuos de origen animal en la eficiencia alimenticia de tilapia roja (Oreochromis Spp) y cachma blanca (Piaractus Brachypomus)</v>
          </cell>
          <cell r="C117">
            <v>77669900</v>
          </cell>
          <cell r="D117">
            <v>0</v>
          </cell>
          <cell r="E117">
            <v>0</v>
          </cell>
          <cell r="F117">
            <v>0</v>
          </cell>
          <cell r="G117">
            <v>0</v>
          </cell>
          <cell r="H117">
            <v>77669900</v>
          </cell>
          <cell r="I117">
            <v>77669900</v>
          </cell>
          <cell r="J117">
            <v>77669900</v>
          </cell>
          <cell r="K117">
            <v>77668306</v>
          </cell>
          <cell r="L117">
            <v>77668306</v>
          </cell>
          <cell r="M117">
            <v>77668306</v>
          </cell>
          <cell r="N117">
            <v>77668306</v>
          </cell>
          <cell r="O117">
            <v>77668306</v>
          </cell>
          <cell r="P117">
            <v>77668306</v>
          </cell>
          <cell r="Q117">
            <v>77668306</v>
          </cell>
          <cell r="R117">
            <v>77668306</v>
          </cell>
          <cell r="S117">
            <v>0</v>
          </cell>
          <cell r="T117">
            <v>0</v>
          </cell>
          <cell r="U117">
            <v>1594</v>
          </cell>
          <cell r="V117">
            <v>2.0522750769603202E-3</v>
          </cell>
          <cell r="W117">
            <v>1594</v>
          </cell>
          <cell r="X117">
            <v>2.0522750769603202E-3</v>
          </cell>
          <cell r="Y117">
            <v>1594</v>
          </cell>
          <cell r="Z117">
            <v>2.0522750769603202E-3</v>
          </cell>
          <cell r="AA117">
            <v>0</v>
          </cell>
          <cell r="AB117">
            <v>0</v>
          </cell>
          <cell r="AC117">
            <v>0</v>
          </cell>
        </row>
        <row r="118">
          <cell r="A118" t="str">
            <v>I.410.705.282.0.01</v>
          </cell>
          <cell r="B118" t="str">
            <v>Contrato FP44842-100-2016 Fiduprevisora.  Evaluación del efecto nutricional de la grasa y de un concentrado proteico obtenidos de residuos de origen animal en la eficiencia alimenticia de tilapia roja (Oreochromis Spp) y cachma blanca (Piaractus Brachypomus)</v>
          </cell>
          <cell r="C118">
            <v>77669900</v>
          </cell>
          <cell r="D118">
            <v>0</v>
          </cell>
          <cell r="E118">
            <v>0</v>
          </cell>
          <cell r="F118">
            <v>0</v>
          </cell>
          <cell r="G118">
            <v>0</v>
          </cell>
          <cell r="H118">
            <v>77669900</v>
          </cell>
          <cell r="I118">
            <v>77669900</v>
          </cell>
          <cell r="J118">
            <v>77669900</v>
          </cell>
          <cell r="K118">
            <v>77668306</v>
          </cell>
          <cell r="L118">
            <v>77668306</v>
          </cell>
          <cell r="M118">
            <v>77668306</v>
          </cell>
          <cell r="N118">
            <v>77668306</v>
          </cell>
          <cell r="O118">
            <v>77668306</v>
          </cell>
          <cell r="P118">
            <v>77668306</v>
          </cell>
          <cell r="Q118">
            <v>77668306</v>
          </cell>
          <cell r="R118">
            <v>77668306</v>
          </cell>
          <cell r="S118">
            <v>0</v>
          </cell>
          <cell r="T118">
            <v>0</v>
          </cell>
          <cell r="U118">
            <v>1594</v>
          </cell>
          <cell r="V118">
            <v>2.0522750769603202E-3</v>
          </cell>
          <cell r="W118">
            <v>1594</v>
          </cell>
          <cell r="X118">
            <v>2.0522750769603202E-3</v>
          </cell>
          <cell r="Y118">
            <v>1594</v>
          </cell>
          <cell r="Z118">
            <v>2.0522750769603202E-3</v>
          </cell>
          <cell r="AA118">
            <v>0</v>
          </cell>
          <cell r="AB118">
            <v>0</v>
          </cell>
          <cell r="AC118">
            <v>0</v>
          </cell>
        </row>
        <row r="119">
          <cell r="A119" t="str">
            <v>I.410.705.282.0.01.00</v>
          </cell>
          <cell r="B119" t="str">
            <v>Contrato FP44842-100-2016 Fiduprevisora.  Evaluación del efecto nutricional de la grasa y de un concentrado proteico obtenidos de residuos de origen animal en la eficiencia alimenticia de tilapia roja (Oreochromis Spp) y cachma blanca (Piaractus Brachypomus)</v>
          </cell>
          <cell r="C119">
            <v>77669900</v>
          </cell>
          <cell r="D119">
            <v>0</v>
          </cell>
          <cell r="E119">
            <v>0</v>
          </cell>
          <cell r="F119">
            <v>0</v>
          </cell>
          <cell r="G119">
            <v>0</v>
          </cell>
          <cell r="H119">
            <v>77669900</v>
          </cell>
          <cell r="I119">
            <v>77669900</v>
          </cell>
          <cell r="J119">
            <v>77669900</v>
          </cell>
          <cell r="K119">
            <v>77668306</v>
          </cell>
          <cell r="L119">
            <v>77668306</v>
          </cell>
          <cell r="M119">
            <v>77668306</v>
          </cell>
          <cell r="N119">
            <v>77668306</v>
          </cell>
          <cell r="O119">
            <v>77668306</v>
          </cell>
          <cell r="P119">
            <v>77668306</v>
          </cell>
          <cell r="Q119">
            <v>77668306</v>
          </cell>
          <cell r="R119">
            <v>77668306</v>
          </cell>
          <cell r="S119">
            <v>0</v>
          </cell>
          <cell r="T119">
            <v>0</v>
          </cell>
          <cell r="U119">
            <v>1594</v>
          </cell>
          <cell r="V119">
            <v>2.0522750769603202E-3</v>
          </cell>
          <cell r="W119">
            <v>1594</v>
          </cell>
          <cell r="X119">
            <v>2.0522750769603202E-3</v>
          </cell>
          <cell r="Y119">
            <v>1594</v>
          </cell>
          <cell r="Z119">
            <v>2.0522750769603202E-3</v>
          </cell>
          <cell r="AA119">
            <v>0</v>
          </cell>
          <cell r="AB119">
            <v>0</v>
          </cell>
          <cell r="AC119">
            <v>0</v>
          </cell>
        </row>
        <row r="120">
          <cell r="A120" t="str">
            <v>I.410.705.282.0.01.00.1</v>
          </cell>
          <cell r="B120" t="str">
            <v>Contrato FP44842-100-2016 Fiduprevisora.  Evaluación del efecto nutricional de la grasa y de un concentrado proteico obtenidos de residuos de origen animal en la eficiencia alimenticia de tilapia roja (Oreochromis Spp) y cachma blanca (Piaractus Brachypomus)</v>
          </cell>
          <cell r="C120">
            <v>77669900</v>
          </cell>
          <cell r="D120">
            <v>0</v>
          </cell>
          <cell r="E120">
            <v>0</v>
          </cell>
          <cell r="F120">
            <v>0</v>
          </cell>
          <cell r="G120">
            <v>0</v>
          </cell>
          <cell r="H120">
            <v>77669900</v>
          </cell>
          <cell r="I120">
            <v>77669900</v>
          </cell>
          <cell r="J120">
            <v>77669900</v>
          </cell>
          <cell r="K120">
            <v>77668306</v>
          </cell>
          <cell r="L120">
            <v>77668306</v>
          </cell>
          <cell r="M120">
            <v>77668306</v>
          </cell>
          <cell r="N120">
            <v>77668306</v>
          </cell>
          <cell r="O120">
            <v>77668306</v>
          </cell>
          <cell r="P120">
            <v>77668306</v>
          </cell>
          <cell r="Q120">
            <v>77668306</v>
          </cell>
          <cell r="R120">
            <v>77668306</v>
          </cell>
          <cell r="S120">
            <v>0</v>
          </cell>
          <cell r="T120">
            <v>0</v>
          </cell>
          <cell r="U120">
            <v>1594</v>
          </cell>
          <cell r="V120">
            <v>2.0522750769603202E-3</v>
          </cell>
          <cell r="W120">
            <v>1594</v>
          </cell>
          <cell r="X120">
            <v>2.0522750769603202E-3</v>
          </cell>
          <cell r="Y120">
            <v>1594</v>
          </cell>
          <cell r="Z120">
            <v>2.0522750769603202E-3</v>
          </cell>
          <cell r="AA120">
            <v>0</v>
          </cell>
          <cell r="AB120">
            <v>0</v>
          </cell>
          <cell r="AC120">
            <v>0</v>
          </cell>
        </row>
        <row r="121">
          <cell r="A121" t="str">
            <v>I.410.705.282.0.01.00.1.4901404</v>
          </cell>
          <cell r="B121" t="str">
            <v>Contrato FP44842-100-2016 Fiduprevisora. Evaluación del efecto nutricional de la grasa y de un concentrado proteico obtenidos de residuos de origen animal en la eficiencia alimenticia de tilapia roja (Oreochromis Spp) y cachma blanca (Piaractus Brachypomus)</v>
          </cell>
          <cell r="C121">
            <v>77669900</v>
          </cell>
          <cell r="D121">
            <v>0</v>
          </cell>
          <cell r="E121">
            <v>0</v>
          </cell>
          <cell r="F121">
            <v>0</v>
          </cell>
          <cell r="G121">
            <v>0</v>
          </cell>
          <cell r="H121">
            <v>77669900</v>
          </cell>
          <cell r="I121">
            <v>77669900</v>
          </cell>
          <cell r="J121">
            <v>77669900</v>
          </cell>
          <cell r="K121">
            <v>77668306</v>
          </cell>
          <cell r="L121">
            <v>77668306</v>
          </cell>
          <cell r="M121">
            <v>77668306</v>
          </cell>
          <cell r="N121">
            <v>77668306</v>
          </cell>
          <cell r="O121">
            <v>77668306</v>
          </cell>
          <cell r="P121">
            <v>77668306</v>
          </cell>
          <cell r="Q121">
            <v>77668306</v>
          </cell>
          <cell r="R121">
            <v>77668306</v>
          </cell>
          <cell r="S121">
            <v>0</v>
          </cell>
          <cell r="T121">
            <v>0</v>
          </cell>
          <cell r="U121">
            <v>1594</v>
          </cell>
          <cell r="V121">
            <v>2.0522750769603202E-3</v>
          </cell>
          <cell r="W121">
            <v>1594</v>
          </cell>
          <cell r="X121">
            <v>2.0522750769603202E-3</v>
          </cell>
          <cell r="Y121">
            <v>1594</v>
          </cell>
          <cell r="Z121">
            <v>2.0522750769603202E-3</v>
          </cell>
          <cell r="AA121">
            <v>0</v>
          </cell>
          <cell r="AB121">
            <v>0</v>
          </cell>
          <cell r="AC121">
            <v>0</v>
          </cell>
        </row>
        <row r="122">
          <cell r="A122" t="str">
            <v>I.410.705.283</v>
          </cell>
          <cell r="B122" t="str">
            <v>Acuerdo   De Asociacion    CBHE-JP 2016 U.Carlos M. construcción  de capacidades de gestión de moocs en la educacion superior</v>
          </cell>
          <cell r="C122">
            <v>100690558</v>
          </cell>
          <cell r="D122">
            <v>0</v>
          </cell>
          <cell r="E122">
            <v>0</v>
          </cell>
          <cell r="F122">
            <v>0</v>
          </cell>
          <cell r="G122">
            <v>0</v>
          </cell>
          <cell r="H122">
            <v>100690558</v>
          </cell>
          <cell r="I122">
            <v>100690558</v>
          </cell>
          <cell r="J122">
            <v>100690558</v>
          </cell>
          <cell r="K122">
            <v>89564340</v>
          </cell>
          <cell r="L122">
            <v>89564340</v>
          </cell>
          <cell r="M122">
            <v>89564340</v>
          </cell>
          <cell r="N122">
            <v>89564340</v>
          </cell>
          <cell r="O122">
            <v>77676019</v>
          </cell>
          <cell r="P122">
            <v>77676019</v>
          </cell>
          <cell r="Q122">
            <v>76876019</v>
          </cell>
          <cell r="R122">
            <v>76876019</v>
          </cell>
          <cell r="S122">
            <v>0</v>
          </cell>
          <cell r="T122">
            <v>0</v>
          </cell>
          <cell r="U122">
            <v>11126218</v>
          </cell>
          <cell r="V122">
            <v>11.049911949042901</v>
          </cell>
          <cell r="W122">
            <v>11126218</v>
          </cell>
          <cell r="X122">
            <v>11.049911949042901</v>
          </cell>
          <cell r="Y122">
            <v>23014539</v>
          </cell>
          <cell r="Z122">
            <v>22.856700228039301</v>
          </cell>
          <cell r="AA122">
            <v>0</v>
          </cell>
          <cell r="AB122">
            <v>11888321</v>
          </cell>
          <cell r="AC122">
            <v>800000</v>
          </cell>
        </row>
        <row r="123">
          <cell r="A123" t="str">
            <v>I.410.705.283.0</v>
          </cell>
          <cell r="B123" t="str">
            <v>Acuerdo   De Asociacion    CBHE-JP 2016 U.Carlos M. construcción  de capacidades de gestión de moocs en la educacion superior</v>
          </cell>
          <cell r="C123">
            <v>100690558</v>
          </cell>
          <cell r="D123">
            <v>0</v>
          </cell>
          <cell r="E123">
            <v>0</v>
          </cell>
          <cell r="F123">
            <v>0</v>
          </cell>
          <cell r="G123">
            <v>0</v>
          </cell>
          <cell r="H123">
            <v>100690558</v>
          </cell>
          <cell r="I123">
            <v>100690558</v>
          </cell>
          <cell r="J123">
            <v>100690558</v>
          </cell>
          <cell r="K123">
            <v>89564340</v>
          </cell>
          <cell r="L123">
            <v>89564340</v>
          </cell>
          <cell r="M123">
            <v>89564340</v>
          </cell>
          <cell r="N123">
            <v>89564340</v>
          </cell>
          <cell r="O123">
            <v>77676019</v>
          </cell>
          <cell r="P123">
            <v>77676019</v>
          </cell>
          <cell r="Q123">
            <v>76876019</v>
          </cell>
          <cell r="R123">
            <v>76876019</v>
          </cell>
          <cell r="S123">
            <v>0</v>
          </cell>
          <cell r="T123">
            <v>0</v>
          </cell>
          <cell r="U123">
            <v>11126218</v>
          </cell>
          <cell r="V123">
            <v>11.049911949042901</v>
          </cell>
          <cell r="W123">
            <v>11126218</v>
          </cell>
          <cell r="X123">
            <v>11.049911949042901</v>
          </cell>
          <cell r="Y123">
            <v>23014539</v>
          </cell>
          <cell r="Z123">
            <v>22.856700228039301</v>
          </cell>
          <cell r="AA123">
            <v>0</v>
          </cell>
          <cell r="AB123">
            <v>11888321</v>
          </cell>
          <cell r="AC123">
            <v>800000</v>
          </cell>
        </row>
        <row r="124">
          <cell r="A124" t="str">
            <v>I.410.705.283.0.01</v>
          </cell>
          <cell r="B124" t="str">
            <v>Acuerdo   De Asociacion    CBHE-JP 2016 U.Carlos M. construcción  de capacidades de gestión de moocs en la educacion superior</v>
          </cell>
          <cell r="C124">
            <v>100690558</v>
          </cell>
          <cell r="D124">
            <v>0</v>
          </cell>
          <cell r="E124">
            <v>0</v>
          </cell>
          <cell r="F124">
            <v>0</v>
          </cell>
          <cell r="G124">
            <v>0</v>
          </cell>
          <cell r="H124">
            <v>100690558</v>
          </cell>
          <cell r="I124">
            <v>100690558</v>
          </cell>
          <cell r="J124">
            <v>100690558</v>
          </cell>
          <cell r="K124">
            <v>89564340</v>
          </cell>
          <cell r="L124">
            <v>89564340</v>
          </cell>
          <cell r="M124">
            <v>89564340</v>
          </cell>
          <cell r="N124">
            <v>89564340</v>
          </cell>
          <cell r="O124">
            <v>77676019</v>
          </cell>
          <cell r="P124">
            <v>77676019</v>
          </cell>
          <cell r="Q124">
            <v>76876019</v>
          </cell>
          <cell r="R124">
            <v>76876019</v>
          </cell>
          <cell r="S124">
            <v>0</v>
          </cell>
          <cell r="T124">
            <v>0</v>
          </cell>
          <cell r="U124">
            <v>11126218</v>
          </cell>
          <cell r="V124">
            <v>11.049911949042901</v>
          </cell>
          <cell r="W124">
            <v>11126218</v>
          </cell>
          <cell r="X124">
            <v>11.049911949042901</v>
          </cell>
          <cell r="Y124">
            <v>23014539</v>
          </cell>
          <cell r="Z124">
            <v>22.856700228039301</v>
          </cell>
          <cell r="AA124">
            <v>0</v>
          </cell>
          <cell r="AB124">
            <v>11888321</v>
          </cell>
          <cell r="AC124">
            <v>800000</v>
          </cell>
        </row>
        <row r="125">
          <cell r="A125" t="str">
            <v>I.410.705.283.0.01.00</v>
          </cell>
          <cell r="B125" t="str">
            <v>Acuerdo   De Asociacion    CBHE-JP 2016 U.Carlos M. construcción  de capacidades de gestión de moocs en la educacion superior</v>
          </cell>
          <cell r="C125">
            <v>100690558</v>
          </cell>
          <cell r="D125">
            <v>0</v>
          </cell>
          <cell r="E125">
            <v>0</v>
          </cell>
          <cell r="F125">
            <v>0</v>
          </cell>
          <cell r="G125">
            <v>0</v>
          </cell>
          <cell r="H125">
            <v>100690558</v>
          </cell>
          <cell r="I125">
            <v>100690558</v>
          </cell>
          <cell r="J125">
            <v>100690558</v>
          </cell>
          <cell r="K125">
            <v>89564340</v>
          </cell>
          <cell r="L125">
            <v>89564340</v>
          </cell>
          <cell r="M125">
            <v>89564340</v>
          </cell>
          <cell r="N125">
            <v>89564340</v>
          </cell>
          <cell r="O125">
            <v>77676019</v>
          </cell>
          <cell r="P125">
            <v>77676019</v>
          </cell>
          <cell r="Q125">
            <v>76876019</v>
          </cell>
          <cell r="R125">
            <v>76876019</v>
          </cell>
          <cell r="S125">
            <v>0</v>
          </cell>
          <cell r="T125">
            <v>0</v>
          </cell>
          <cell r="U125">
            <v>11126218</v>
          </cell>
          <cell r="V125">
            <v>11.049911949042901</v>
          </cell>
          <cell r="W125">
            <v>11126218</v>
          </cell>
          <cell r="X125">
            <v>11.049911949042901</v>
          </cell>
          <cell r="Y125">
            <v>23014539</v>
          </cell>
          <cell r="Z125">
            <v>22.856700228039301</v>
          </cell>
          <cell r="AA125">
            <v>0</v>
          </cell>
          <cell r="AB125">
            <v>11888321</v>
          </cell>
          <cell r="AC125">
            <v>800000</v>
          </cell>
        </row>
        <row r="126">
          <cell r="A126" t="str">
            <v>I.410.705.283.0.01.00.1</v>
          </cell>
          <cell r="B126" t="str">
            <v>Acuerdo   De Asociacion    CBHE-JP 2016 U.Carlos M. construcción  de capacidades de gestión de moocs en la educacion superior</v>
          </cell>
          <cell r="C126">
            <v>100690558</v>
          </cell>
          <cell r="D126">
            <v>0</v>
          </cell>
          <cell r="E126">
            <v>0</v>
          </cell>
          <cell r="F126">
            <v>0</v>
          </cell>
          <cell r="G126">
            <v>0</v>
          </cell>
          <cell r="H126">
            <v>100690558</v>
          </cell>
          <cell r="I126">
            <v>100690558</v>
          </cell>
          <cell r="J126">
            <v>100690558</v>
          </cell>
          <cell r="K126">
            <v>89564340</v>
          </cell>
          <cell r="L126">
            <v>89564340</v>
          </cell>
          <cell r="M126">
            <v>89564340</v>
          </cell>
          <cell r="N126">
            <v>89564340</v>
          </cell>
          <cell r="O126">
            <v>77676019</v>
          </cell>
          <cell r="P126">
            <v>77676019</v>
          </cell>
          <cell r="Q126">
            <v>76876019</v>
          </cell>
          <cell r="R126">
            <v>76876019</v>
          </cell>
          <cell r="S126">
            <v>0</v>
          </cell>
          <cell r="T126">
            <v>0</v>
          </cell>
          <cell r="U126">
            <v>11126218</v>
          </cell>
          <cell r="V126">
            <v>11.049911949042901</v>
          </cell>
          <cell r="W126">
            <v>11126218</v>
          </cell>
          <cell r="X126">
            <v>11.049911949042901</v>
          </cell>
          <cell r="Y126">
            <v>23014539</v>
          </cell>
          <cell r="Z126">
            <v>22.856700228039301</v>
          </cell>
          <cell r="AA126">
            <v>0</v>
          </cell>
          <cell r="AB126">
            <v>11888321</v>
          </cell>
          <cell r="AC126">
            <v>800000</v>
          </cell>
        </row>
        <row r="127">
          <cell r="A127" t="str">
            <v>I.410.705.283.0.01.00.1.4902154</v>
          </cell>
          <cell r="B127" t="str">
            <v>Acuerdo   De Asociacion    CBHE-JP 2016 U.Carlos M. Acuerdo   De Asociacion    CBHE-JP 2016 U.Carlos M. construcción  de capacidades de gestión de moocs en la educacion superior</v>
          </cell>
          <cell r="C127">
            <v>100690558</v>
          </cell>
          <cell r="D127">
            <v>0</v>
          </cell>
          <cell r="E127">
            <v>0</v>
          </cell>
          <cell r="F127">
            <v>0</v>
          </cell>
          <cell r="G127">
            <v>0</v>
          </cell>
          <cell r="H127">
            <v>100690558</v>
          </cell>
          <cell r="I127">
            <v>100690558</v>
          </cell>
          <cell r="J127">
            <v>100690558</v>
          </cell>
          <cell r="K127">
            <v>89564340</v>
          </cell>
          <cell r="L127">
            <v>89564340</v>
          </cell>
          <cell r="M127">
            <v>89564340</v>
          </cell>
          <cell r="N127">
            <v>89564340</v>
          </cell>
          <cell r="O127">
            <v>77676019</v>
          </cell>
          <cell r="P127">
            <v>77676019</v>
          </cell>
          <cell r="Q127">
            <v>76876019</v>
          </cell>
          <cell r="R127">
            <v>76876019</v>
          </cell>
          <cell r="S127">
            <v>0</v>
          </cell>
          <cell r="T127">
            <v>0</v>
          </cell>
          <cell r="U127">
            <v>11126218</v>
          </cell>
          <cell r="V127">
            <v>11.049911949042901</v>
          </cell>
          <cell r="W127">
            <v>11126218</v>
          </cell>
          <cell r="X127">
            <v>11.049911949042901</v>
          </cell>
          <cell r="Y127">
            <v>23014539</v>
          </cell>
          <cell r="Z127">
            <v>22.856700228039301</v>
          </cell>
          <cell r="AA127">
            <v>0</v>
          </cell>
          <cell r="AB127">
            <v>11888321</v>
          </cell>
          <cell r="AC127">
            <v>800000</v>
          </cell>
        </row>
        <row r="128">
          <cell r="A128" t="str">
            <v>I.410.705.285</v>
          </cell>
          <cell r="B128" t="str">
            <v>Contrato FP44842-131-2016 Fiduprevisora. aplicaciones a teoría de información y comunicación de los conjuntos de sidon y sus generalizaciones</v>
          </cell>
          <cell r="C128">
            <v>31895555</v>
          </cell>
          <cell r="D128">
            <v>0</v>
          </cell>
          <cell r="E128">
            <v>0</v>
          </cell>
          <cell r="F128">
            <v>0</v>
          </cell>
          <cell r="G128">
            <v>0</v>
          </cell>
          <cell r="H128">
            <v>31895555</v>
          </cell>
          <cell r="I128">
            <v>31895555</v>
          </cell>
          <cell r="J128">
            <v>31895555</v>
          </cell>
          <cell r="K128">
            <v>31090369</v>
          </cell>
          <cell r="L128">
            <v>31090369</v>
          </cell>
          <cell r="M128">
            <v>31090369</v>
          </cell>
          <cell r="N128">
            <v>31090369</v>
          </cell>
          <cell r="O128">
            <v>31090369</v>
          </cell>
          <cell r="P128">
            <v>31090369</v>
          </cell>
          <cell r="Q128">
            <v>31090369</v>
          </cell>
          <cell r="R128">
            <v>31090369</v>
          </cell>
          <cell r="S128">
            <v>0</v>
          </cell>
          <cell r="T128">
            <v>0</v>
          </cell>
          <cell r="U128">
            <v>805186</v>
          </cell>
          <cell r="V128">
            <v>2.5244458044388902</v>
          </cell>
          <cell r="W128">
            <v>805186</v>
          </cell>
          <cell r="X128">
            <v>2.5244458044388902</v>
          </cell>
          <cell r="Y128">
            <v>805186</v>
          </cell>
          <cell r="Z128">
            <v>2.5244458044388902</v>
          </cell>
          <cell r="AA128">
            <v>0</v>
          </cell>
          <cell r="AB128">
            <v>0</v>
          </cell>
          <cell r="AC128">
            <v>0</v>
          </cell>
        </row>
        <row r="129">
          <cell r="A129" t="str">
            <v>I.410.705.285.0</v>
          </cell>
          <cell r="B129" t="str">
            <v>Contrato FP44842-131-2016 Fiduprevisora. aplicaciones a teoría de información y comunicación de los conjuntos de sidon y sus generalizaciones</v>
          </cell>
          <cell r="C129">
            <v>31895555</v>
          </cell>
          <cell r="D129">
            <v>0</v>
          </cell>
          <cell r="E129">
            <v>0</v>
          </cell>
          <cell r="F129">
            <v>0</v>
          </cell>
          <cell r="G129">
            <v>0</v>
          </cell>
          <cell r="H129">
            <v>31895555</v>
          </cell>
          <cell r="I129">
            <v>31895555</v>
          </cell>
          <cell r="J129">
            <v>31895555</v>
          </cell>
          <cell r="K129">
            <v>31090369</v>
          </cell>
          <cell r="L129">
            <v>31090369</v>
          </cell>
          <cell r="M129">
            <v>31090369</v>
          </cell>
          <cell r="N129">
            <v>31090369</v>
          </cell>
          <cell r="O129">
            <v>31090369</v>
          </cell>
          <cell r="P129">
            <v>31090369</v>
          </cell>
          <cell r="Q129">
            <v>31090369</v>
          </cell>
          <cell r="R129">
            <v>31090369</v>
          </cell>
          <cell r="S129">
            <v>0</v>
          </cell>
          <cell r="T129">
            <v>0</v>
          </cell>
          <cell r="U129">
            <v>805186</v>
          </cell>
          <cell r="V129">
            <v>2.5244458044388902</v>
          </cell>
          <cell r="W129">
            <v>805186</v>
          </cell>
          <cell r="X129">
            <v>2.5244458044388902</v>
          </cell>
          <cell r="Y129">
            <v>805186</v>
          </cell>
          <cell r="Z129">
            <v>2.5244458044388902</v>
          </cell>
          <cell r="AA129">
            <v>0</v>
          </cell>
          <cell r="AB129">
            <v>0</v>
          </cell>
          <cell r="AC129">
            <v>0</v>
          </cell>
        </row>
        <row r="130">
          <cell r="A130" t="str">
            <v>I.410.705.285.0.01</v>
          </cell>
          <cell r="B130" t="str">
            <v>Contrato FP44842-131-2016 Fiduprevisora. aplicaciones a teoría de información y comunicación de los conjuntos de sidon y sus generalizaciones</v>
          </cell>
          <cell r="C130">
            <v>31895555</v>
          </cell>
          <cell r="D130">
            <v>0</v>
          </cell>
          <cell r="E130">
            <v>0</v>
          </cell>
          <cell r="F130">
            <v>0</v>
          </cell>
          <cell r="G130">
            <v>0</v>
          </cell>
          <cell r="H130">
            <v>31895555</v>
          </cell>
          <cell r="I130">
            <v>31895555</v>
          </cell>
          <cell r="J130">
            <v>31895555</v>
          </cell>
          <cell r="K130">
            <v>31090369</v>
          </cell>
          <cell r="L130">
            <v>31090369</v>
          </cell>
          <cell r="M130">
            <v>31090369</v>
          </cell>
          <cell r="N130">
            <v>31090369</v>
          </cell>
          <cell r="O130">
            <v>31090369</v>
          </cell>
          <cell r="P130">
            <v>31090369</v>
          </cell>
          <cell r="Q130">
            <v>31090369</v>
          </cell>
          <cell r="R130">
            <v>31090369</v>
          </cell>
          <cell r="S130">
            <v>0</v>
          </cell>
          <cell r="T130">
            <v>0</v>
          </cell>
          <cell r="U130">
            <v>805186</v>
          </cell>
          <cell r="V130">
            <v>2.5244458044388902</v>
          </cell>
          <cell r="W130">
            <v>805186</v>
          </cell>
          <cell r="X130">
            <v>2.5244458044388902</v>
          </cell>
          <cell r="Y130">
            <v>805186</v>
          </cell>
          <cell r="Z130">
            <v>2.5244458044388902</v>
          </cell>
          <cell r="AA130">
            <v>0</v>
          </cell>
          <cell r="AB130">
            <v>0</v>
          </cell>
          <cell r="AC130">
            <v>0</v>
          </cell>
        </row>
        <row r="131">
          <cell r="A131" t="str">
            <v>I.410.705.285.0.01.00</v>
          </cell>
          <cell r="B131" t="str">
            <v>Contrato FP44842-131-2016 Fiduprevisora. aplicaciones a teoría de información y comunicación de los conjuntos de sidon y sus generalizaciones</v>
          </cell>
          <cell r="C131">
            <v>31895555</v>
          </cell>
          <cell r="D131">
            <v>0</v>
          </cell>
          <cell r="E131">
            <v>0</v>
          </cell>
          <cell r="F131">
            <v>0</v>
          </cell>
          <cell r="G131">
            <v>0</v>
          </cell>
          <cell r="H131">
            <v>31895555</v>
          </cell>
          <cell r="I131">
            <v>31895555</v>
          </cell>
          <cell r="J131">
            <v>31895555</v>
          </cell>
          <cell r="K131">
            <v>31090369</v>
          </cell>
          <cell r="L131">
            <v>31090369</v>
          </cell>
          <cell r="M131">
            <v>31090369</v>
          </cell>
          <cell r="N131">
            <v>31090369</v>
          </cell>
          <cell r="O131">
            <v>31090369</v>
          </cell>
          <cell r="P131">
            <v>31090369</v>
          </cell>
          <cell r="Q131">
            <v>31090369</v>
          </cell>
          <cell r="R131">
            <v>31090369</v>
          </cell>
          <cell r="S131">
            <v>0</v>
          </cell>
          <cell r="T131">
            <v>0</v>
          </cell>
          <cell r="U131">
            <v>805186</v>
          </cell>
          <cell r="V131">
            <v>2.5244458044388902</v>
          </cell>
          <cell r="W131">
            <v>805186</v>
          </cell>
          <cell r="X131">
            <v>2.5244458044388902</v>
          </cell>
          <cell r="Y131">
            <v>805186</v>
          </cell>
          <cell r="Z131">
            <v>2.5244458044388902</v>
          </cell>
          <cell r="AA131">
            <v>0</v>
          </cell>
          <cell r="AB131">
            <v>0</v>
          </cell>
          <cell r="AC131">
            <v>0</v>
          </cell>
        </row>
        <row r="132">
          <cell r="A132" t="str">
            <v>I.410.705.285.0.01.00.1</v>
          </cell>
          <cell r="B132" t="str">
            <v>Contrato FP44842-131-2016 Fiduprevisora. aplicaciones a teoría de información y comunicación de los conjuntos de sidon y sus generalizaciones</v>
          </cell>
          <cell r="C132">
            <v>31895555</v>
          </cell>
          <cell r="D132">
            <v>0</v>
          </cell>
          <cell r="E132">
            <v>0</v>
          </cell>
          <cell r="F132">
            <v>0</v>
          </cell>
          <cell r="G132">
            <v>0</v>
          </cell>
          <cell r="H132">
            <v>31895555</v>
          </cell>
          <cell r="I132">
            <v>31895555</v>
          </cell>
          <cell r="J132">
            <v>31895555</v>
          </cell>
          <cell r="K132">
            <v>31090369</v>
          </cell>
          <cell r="L132">
            <v>31090369</v>
          </cell>
          <cell r="M132">
            <v>31090369</v>
          </cell>
          <cell r="N132">
            <v>31090369</v>
          </cell>
          <cell r="O132">
            <v>31090369</v>
          </cell>
          <cell r="P132">
            <v>31090369</v>
          </cell>
          <cell r="Q132">
            <v>31090369</v>
          </cell>
          <cell r="R132">
            <v>31090369</v>
          </cell>
          <cell r="S132">
            <v>0</v>
          </cell>
          <cell r="T132">
            <v>0</v>
          </cell>
          <cell r="U132">
            <v>805186</v>
          </cell>
          <cell r="V132">
            <v>2.5244458044388902</v>
          </cell>
          <cell r="W132">
            <v>805186</v>
          </cell>
          <cell r="X132">
            <v>2.5244458044388902</v>
          </cell>
          <cell r="Y132">
            <v>805186</v>
          </cell>
          <cell r="Z132">
            <v>2.5244458044388902</v>
          </cell>
          <cell r="AA132">
            <v>0</v>
          </cell>
          <cell r="AB132">
            <v>0</v>
          </cell>
          <cell r="AC132">
            <v>0</v>
          </cell>
        </row>
        <row r="133">
          <cell r="A133" t="str">
            <v>I.410.705.285.0.01.00.1.4901406</v>
          </cell>
          <cell r="B133" t="str">
            <v>Contrato FP44842-131-2016 Fiduprevisora. aplicaciones a teoría de información y comunicación de los conjuntos de sidon y sus generalizaciones</v>
          </cell>
          <cell r="C133">
            <v>31895555</v>
          </cell>
          <cell r="D133">
            <v>0</v>
          </cell>
          <cell r="E133">
            <v>0</v>
          </cell>
          <cell r="F133">
            <v>0</v>
          </cell>
          <cell r="G133">
            <v>0</v>
          </cell>
          <cell r="H133">
            <v>31895555</v>
          </cell>
          <cell r="I133">
            <v>31895555</v>
          </cell>
          <cell r="J133">
            <v>31895555</v>
          </cell>
          <cell r="K133">
            <v>31090369</v>
          </cell>
          <cell r="L133">
            <v>31090369</v>
          </cell>
          <cell r="M133">
            <v>31090369</v>
          </cell>
          <cell r="N133">
            <v>31090369</v>
          </cell>
          <cell r="O133">
            <v>31090369</v>
          </cell>
          <cell r="P133">
            <v>31090369</v>
          </cell>
          <cell r="Q133">
            <v>31090369</v>
          </cell>
          <cell r="R133">
            <v>31090369</v>
          </cell>
          <cell r="S133">
            <v>0</v>
          </cell>
          <cell r="T133">
            <v>0</v>
          </cell>
          <cell r="U133">
            <v>805186</v>
          </cell>
          <cell r="V133">
            <v>2.5244458044388902</v>
          </cell>
          <cell r="W133">
            <v>805186</v>
          </cell>
          <cell r="X133">
            <v>2.5244458044388902</v>
          </cell>
          <cell r="Y133">
            <v>805186</v>
          </cell>
          <cell r="Z133">
            <v>2.5244458044388902</v>
          </cell>
          <cell r="AA133">
            <v>0</v>
          </cell>
          <cell r="AB133">
            <v>0</v>
          </cell>
          <cell r="AC133">
            <v>0</v>
          </cell>
        </row>
        <row r="134">
          <cell r="A134" t="str">
            <v>I.410.705.289</v>
          </cell>
          <cell r="B134" t="str">
            <v>Contrato 498-2016 Previsora S.A. Comunidades de insectos y caracterización molecular en las áreas poco exploradas de las subzonas hidrográficas alto Patía, Guachicono, Medio y Alto Caquetá en la Bota Caucana, Departamento del Cauca.</v>
          </cell>
          <cell r="C134">
            <v>0</v>
          </cell>
          <cell r="D134">
            <v>0</v>
          </cell>
          <cell r="E134">
            <v>0</v>
          </cell>
          <cell r="F134">
            <v>155339026</v>
          </cell>
          <cell r="G134">
            <v>0</v>
          </cell>
          <cell r="H134">
            <v>155339026</v>
          </cell>
          <cell r="I134">
            <v>155339026</v>
          </cell>
          <cell r="J134">
            <v>155339026</v>
          </cell>
          <cell r="K134">
            <v>149526525</v>
          </cell>
          <cell r="L134">
            <v>149526525</v>
          </cell>
          <cell r="M134">
            <v>149526525</v>
          </cell>
          <cell r="N134">
            <v>149526525</v>
          </cell>
          <cell r="O134">
            <v>125150577</v>
          </cell>
          <cell r="P134">
            <v>125150577</v>
          </cell>
          <cell r="Q134">
            <v>122850577</v>
          </cell>
          <cell r="R134">
            <v>122850577</v>
          </cell>
          <cell r="S134">
            <v>0</v>
          </cell>
          <cell r="T134">
            <v>0</v>
          </cell>
          <cell r="U134">
            <v>5812501</v>
          </cell>
          <cell r="V134">
            <v>3.7418163031355705</v>
          </cell>
          <cell r="W134">
            <v>5812501</v>
          </cell>
          <cell r="X134">
            <v>3.7418163031355705</v>
          </cell>
          <cell r="Y134">
            <v>30188449</v>
          </cell>
          <cell r="Z134">
            <v>19.433911604415499</v>
          </cell>
          <cell r="AA134">
            <v>0</v>
          </cell>
          <cell r="AB134">
            <v>24375948</v>
          </cell>
          <cell r="AC134">
            <v>2300000</v>
          </cell>
        </row>
        <row r="135">
          <cell r="A135" t="str">
            <v>I.410.705.289.0</v>
          </cell>
          <cell r="B135" t="str">
            <v>Contrato 498-2016 Previsora S.A. Comunidades de insectos y caracterización molecular en las áreas poco exploradas de las subzonas hidrográficas alto Patía, Guachicono, Medio y Alto Caquetá en la Bota Caucana, Departamento del Cauca.</v>
          </cell>
          <cell r="C135">
            <v>0</v>
          </cell>
          <cell r="D135">
            <v>0</v>
          </cell>
          <cell r="E135">
            <v>0</v>
          </cell>
          <cell r="F135">
            <v>155339026</v>
          </cell>
          <cell r="G135">
            <v>0</v>
          </cell>
          <cell r="H135">
            <v>155339026</v>
          </cell>
          <cell r="I135">
            <v>155339026</v>
          </cell>
          <cell r="J135">
            <v>155339026</v>
          </cell>
          <cell r="K135">
            <v>149526525</v>
          </cell>
          <cell r="L135">
            <v>149526525</v>
          </cell>
          <cell r="M135">
            <v>149526525</v>
          </cell>
          <cell r="N135">
            <v>149526525</v>
          </cell>
          <cell r="O135">
            <v>125150577</v>
          </cell>
          <cell r="P135">
            <v>125150577</v>
          </cell>
          <cell r="Q135">
            <v>122850577</v>
          </cell>
          <cell r="R135">
            <v>122850577</v>
          </cell>
          <cell r="S135">
            <v>0</v>
          </cell>
          <cell r="T135">
            <v>0</v>
          </cell>
          <cell r="U135">
            <v>5812501</v>
          </cell>
          <cell r="V135">
            <v>3.7418163031355705</v>
          </cell>
          <cell r="W135">
            <v>5812501</v>
          </cell>
          <cell r="X135">
            <v>3.7418163031355705</v>
          </cell>
          <cell r="Y135">
            <v>30188449</v>
          </cell>
          <cell r="Z135">
            <v>19.433911604415499</v>
          </cell>
          <cell r="AA135">
            <v>0</v>
          </cell>
          <cell r="AB135">
            <v>24375948</v>
          </cell>
          <cell r="AC135">
            <v>2300000</v>
          </cell>
        </row>
        <row r="136">
          <cell r="A136" t="str">
            <v>I.410.705.289.0.01</v>
          </cell>
          <cell r="B136" t="str">
            <v>Contrato 498-2016 Previsora S.A. Comunidades de insectos y caracterización molecular en las áreas poco exploradas de las subzonas hidrográficas alto Patía, Guachicono, Medio y Alto Caquetá en la Bota Caucana, Departamento del Cauca.</v>
          </cell>
          <cell r="C136">
            <v>0</v>
          </cell>
          <cell r="D136">
            <v>0</v>
          </cell>
          <cell r="E136">
            <v>0</v>
          </cell>
          <cell r="F136">
            <v>155339026</v>
          </cell>
          <cell r="G136">
            <v>0</v>
          </cell>
          <cell r="H136">
            <v>155339026</v>
          </cell>
          <cell r="I136">
            <v>155339026</v>
          </cell>
          <cell r="J136">
            <v>155339026</v>
          </cell>
          <cell r="K136">
            <v>149526525</v>
          </cell>
          <cell r="L136">
            <v>149526525</v>
          </cell>
          <cell r="M136">
            <v>149526525</v>
          </cell>
          <cell r="N136">
            <v>149526525</v>
          </cell>
          <cell r="O136">
            <v>125150577</v>
          </cell>
          <cell r="P136">
            <v>125150577</v>
          </cell>
          <cell r="Q136">
            <v>122850577</v>
          </cell>
          <cell r="R136">
            <v>122850577</v>
          </cell>
          <cell r="S136">
            <v>0</v>
          </cell>
          <cell r="T136">
            <v>0</v>
          </cell>
          <cell r="U136">
            <v>5812501</v>
          </cell>
          <cell r="V136">
            <v>3.7418163031355705</v>
          </cell>
          <cell r="W136">
            <v>5812501</v>
          </cell>
          <cell r="X136">
            <v>3.7418163031355705</v>
          </cell>
          <cell r="Y136">
            <v>30188449</v>
          </cell>
          <cell r="Z136">
            <v>19.433911604415499</v>
          </cell>
          <cell r="AA136">
            <v>0</v>
          </cell>
          <cell r="AB136">
            <v>24375948</v>
          </cell>
          <cell r="AC136">
            <v>2300000</v>
          </cell>
        </row>
        <row r="137">
          <cell r="A137" t="str">
            <v>I.410.705.289.0.01.00</v>
          </cell>
          <cell r="B137" t="str">
            <v>Contrato 498-2016 Previsora S.A. Comunidades de insectos y caracterización molecular en las áreas poco exploradas de las subzonas hidrográficas alto Patía, Guachicono, Medio y Alto Caquetá en la Bota Caucana, Departamento del Cauca.</v>
          </cell>
          <cell r="C137">
            <v>0</v>
          </cell>
          <cell r="D137">
            <v>0</v>
          </cell>
          <cell r="E137">
            <v>0</v>
          </cell>
          <cell r="F137">
            <v>155339026</v>
          </cell>
          <cell r="G137">
            <v>0</v>
          </cell>
          <cell r="H137">
            <v>155339026</v>
          </cell>
          <cell r="I137">
            <v>155339026</v>
          </cell>
          <cell r="J137">
            <v>155339026</v>
          </cell>
          <cell r="K137">
            <v>149526525</v>
          </cell>
          <cell r="L137">
            <v>149526525</v>
          </cell>
          <cell r="M137">
            <v>149526525</v>
          </cell>
          <cell r="N137">
            <v>149526525</v>
          </cell>
          <cell r="O137">
            <v>125150577</v>
          </cell>
          <cell r="P137">
            <v>125150577</v>
          </cell>
          <cell r="Q137">
            <v>122850577</v>
          </cell>
          <cell r="R137">
            <v>122850577</v>
          </cell>
          <cell r="S137">
            <v>0</v>
          </cell>
          <cell r="T137">
            <v>0</v>
          </cell>
          <cell r="U137">
            <v>5812501</v>
          </cell>
          <cell r="V137">
            <v>3.7418163031355705</v>
          </cell>
          <cell r="W137">
            <v>5812501</v>
          </cell>
          <cell r="X137">
            <v>3.7418163031355705</v>
          </cell>
          <cell r="Y137">
            <v>30188449</v>
          </cell>
          <cell r="Z137">
            <v>19.433911604415499</v>
          </cell>
          <cell r="AA137">
            <v>0</v>
          </cell>
          <cell r="AB137">
            <v>24375948</v>
          </cell>
          <cell r="AC137">
            <v>2300000</v>
          </cell>
        </row>
        <row r="138">
          <cell r="A138" t="str">
            <v>I.410.705.289.0.01.00.1</v>
          </cell>
          <cell r="B138" t="str">
            <v>Contrato 498-2016 Previsora S.A. Comunidades de insectos y caracterización molecular en las áreas poco exploradas de las subzonas hidrográficas alto Patía, Guachicono, Medio y Alto Caquetá en la Bota Caucana, Departamento del Cauca.</v>
          </cell>
          <cell r="C138">
            <v>0</v>
          </cell>
          <cell r="D138">
            <v>0</v>
          </cell>
          <cell r="E138">
            <v>0</v>
          </cell>
          <cell r="F138">
            <v>155339026</v>
          </cell>
          <cell r="G138">
            <v>0</v>
          </cell>
          <cell r="H138">
            <v>155339026</v>
          </cell>
          <cell r="I138">
            <v>155339026</v>
          </cell>
          <cell r="J138">
            <v>155339026</v>
          </cell>
          <cell r="K138">
            <v>149526525</v>
          </cell>
          <cell r="L138">
            <v>149526525</v>
          </cell>
          <cell r="M138">
            <v>149526525</v>
          </cell>
          <cell r="N138">
            <v>149526525</v>
          </cell>
          <cell r="O138">
            <v>125150577</v>
          </cell>
          <cell r="P138">
            <v>125150577</v>
          </cell>
          <cell r="Q138">
            <v>122850577</v>
          </cell>
          <cell r="R138">
            <v>122850577</v>
          </cell>
          <cell r="S138">
            <v>0</v>
          </cell>
          <cell r="T138">
            <v>0</v>
          </cell>
          <cell r="U138">
            <v>5812501</v>
          </cell>
          <cell r="V138">
            <v>3.7418163031355705</v>
          </cell>
          <cell r="W138">
            <v>5812501</v>
          </cell>
          <cell r="X138">
            <v>3.7418163031355705</v>
          </cell>
          <cell r="Y138">
            <v>30188449</v>
          </cell>
          <cell r="Z138">
            <v>19.433911604415499</v>
          </cell>
          <cell r="AA138">
            <v>0</v>
          </cell>
          <cell r="AB138">
            <v>24375948</v>
          </cell>
          <cell r="AC138">
            <v>2300000</v>
          </cell>
        </row>
        <row r="139">
          <cell r="A139" t="str">
            <v>I.410.705.289.0.01.00.1.4901415</v>
          </cell>
          <cell r="B139" t="str">
            <v>Contrato 498-2016 Previsora S.A.</v>
          </cell>
          <cell r="C139">
            <v>0</v>
          </cell>
          <cell r="D139">
            <v>0</v>
          </cell>
          <cell r="E139">
            <v>0</v>
          </cell>
          <cell r="F139">
            <v>155339026</v>
          </cell>
          <cell r="G139">
            <v>0</v>
          </cell>
          <cell r="H139">
            <v>155339026</v>
          </cell>
          <cell r="I139">
            <v>155339026</v>
          </cell>
          <cell r="J139">
            <v>155339026</v>
          </cell>
          <cell r="K139">
            <v>149526525</v>
          </cell>
          <cell r="L139">
            <v>149526525</v>
          </cell>
          <cell r="M139">
            <v>149526525</v>
          </cell>
          <cell r="N139">
            <v>149526525</v>
          </cell>
          <cell r="O139">
            <v>125150577</v>
          </cell>
          <cell r="P139">
            <v>125150577</v>
          </cell>
          <cell r="Q139">
            <v>122850577</v>
          </cell>
          <cell r="R139">
            <v>122850577</v>
          </cell>
          <cell r="S139">
            <v>0</v>
          </cell>
          <cell r="T139">
            <v>0</v>
          </cell>
          <cell r="U139">
            <v>5812501</v>
          </cell>
          <cell r="V139">
            <v>3.7418163031355705</v>
          </cell>
          <cell r="W139">
            <v>5812501</v>
          </cell>
          <cell r="X139">
            <v>3.7418163031355705</v>
          </cell>
          <cell r="Y139">
            <v>30188449</v>
          </cell>
          <cell r="Z139">
            <v>19.433911604415499</v>
          </cell>
          <cell r="AA139">
            <v>0</v>
          </cell>
          <cell r="AB139">
            <v>24375948</v>
          </cell>
          <cell r="AC139">
            <v>2300000</v>
          </cell>
        </row>
        <row r="140">
          <cell r="A140" t="str">
            <v>I.410.705.291</v>
          </cell>
          <cell r="B140" t="str">
            <v>Contrato FP44842-027-2017 Previsora. Apropiacion y uso de un empaque  biodegradable  para almácigos obtenido a partir de almidón de yuca como fortalecimiento de la cadena productiva del café en Cauca y Huila</v>
          </cell>
          <cell r="C140">
            <v>113827945</v>
          </cell>
          <cell r="D140">
            <v>0</v>
          </cell>
          <cell r="E140">
            <v>0</v>
          </cell>
          <cell r="F140">
            <v>0</v>
          </cell>
          <cell r="G140">
            <v>0</v>
          </cell>
          <cell r="H140">
            <v>113827945</v>
          </cell>
          <cell r="I140">
            <v>113827945</v>
          </cell>
          <cell r="J140">
            <v>113827945</v>
          </cell>
          <cell r="K140">
            <v>55018842</v>
          </cell>
          <cell r="L140">
            <v>55018842</v>
          </cell>
          <cell r="M140">
            <v>55018842</v>
          </cell>
          <cell r="N140">
            <v>55018842</v>
          </cell>
          <cell r="O140">
            <v>46781037</v>
          </cell>
          <cell r="P140">
            <v>46781037</v>
          </cell>
          <cell r="Q140">
            <v>46781037</v>
          </cell>
          <cell r="R140">
            <v>46781037</v>
          </cell>
          <cell r="S140">
            <v>0</v>
          </cell>
          <cell r="T140">
            <v>0</v>
          </cell>
          <cell r="U140">
            <v>58809103</v>
          </cell>
          <cell r="V140">
            <v>51.664907945056896</v>
          </cell>
          <cell r="W140">
            <v>58809103</v>
          </cell>
          <cell r="X140">
            <v>51.664907945056896</v>
          </cell>
          <cell r="Y140">
            <v>67046908</v>
          </cell>
          <cell r="Z140">
            <v>58.901975257481801</v>
          </cell>
          <cell r="AA140">
            <v>0</v>
          </cell>
          <cell r="AB140">
            <v>8237805</v>
          </cell>
          <cell r="AC140">
            <v>0</v>
          </cell>
        </row>
        <row r="141">
          <cell r="A141" t="str">
            <v>I.410.705.291.0</v>
          </cell>
          <cell r="B141" t="str">
            <v>Contrato FP44842-027-2017 Previsora. Apropiacion y uso de un empaque  biodegradable  para almácigos obtenido a partir de almidón de yuca como fortalecimiento de la cadena productiva del café en Cauca y Huila</v>
          </cell>
          <cell r="C141">
            <v>113827945</v>
          </cell>
          <cell r="D141">
            <v>0</v>
          </cell>
          <cell r="E141">
            <v>0</v>
          </cell>
          <cell r="F141">
            <v>0</v>
          </cell>
          <cell r="G141">
            <v>0</v>
          </cell>
          <cell r="H141">
            <v>113827945</v>
          </cell>
          <cell r="I141">
            <v>113827945</v>
          </cell>
          <cell r="J141">
            <v>113827945</v>
          </cell>
          <cell r="K141">
            <v>55018842</v>
          </cell>
          <cell r="L141">
            <v>55018842</v>
          </cell>
          <cell r="M141">
            <v>55018842</v>
          </cell>
          <cell r="N141">
            <v>55018842</v>
          </cell>
          <cell r="O141">
            <v>46781037</v>
          </cell>
          <cell r="P141">
            <v>46781037</v>
          </cell>
          <cell r="Q141">
            <v>46781037</v>
          </cell>
          <cell r="R141">
            <v>46781037</v>
          </cell>
          <cell r="S141">
            <v>0</v>
          </cell>
          <cell r="T141">
            <v>0</v>
          </cell>
          <cell r="U141">
            <v>58809103</v>
          </cell>
          <cell r="V141">
            <v>51.664907945056896</v>
          </cell>
          <cell r="W141">
            <v>58809103</v>
          </cell>
          <cell r="X141">
            <v>51.664907945056896</v>
          </cell>
          <cell r="Y141">
            <v>67046908</v>
          </cell>
          <cell r="Z141">
            <v>58.901975257481801</v>
          </cell>
          <cell r="AA141">
            <v>0</v>
          </cell>
          <cell r="AB141">
            <v>8237805</v>
          </cell>
          <cell r="AC141">
            <v>0</v>
          </cell>
        </row>
        <row r="142">
          <cell r="A142" t="str">
            <v>I.410.705.291.0.01</v>
          </cell>
          <cell r="B142" t="str">
            <v>Contrato FP44842-027-2017 Previsora. Apropiacion y uso de un empaque  biodegradable  para almácigos obtenido a partir de almidón de yuca como fortalecimiento de la cadena productiva del café en Cauca y Huila</v>
          </cell>
          <cell r="C142">
            <v>113827945</v>
          </cell>
          <cell r="D142">
            <v>0</v>
          </cell>
          <cell r="E142">
            <v>0</v>
          </cell>
          <cell r="F142">
            <v>0</v>
          </cell>
          <cell r="G142">
            <v>0</v>
          </cell>
          <cell r="H142">
            <v>113827945</v>
          </cell>
          <cell r="I142">
            <v>113827945</v>
          </cell>
          <cell r="J142">
            <v>113827945</v>
          </cell>
          <cell r="K142">
            <v>55018842</v>
          </cell>
          <cell r="L142">
            <v>55018842</v>
          </cell>
          <cell r="M142">
            <v>55018842</v>
          </cell>
          <cell r="N142">
            <v>55018842</v>
          </cell>
          <cell r="O142">
            <v>46781037</v>
          </cell>
          <cell r="P142">
            <v>46781037</v>
          </cell>
          <cell r="Q142">
            <v>46781037</v>
          </cell>
          <cell r="R142">
            <v>46781037</v>
          </cell>
          <cell r="S142">
            <v>0</v>
          </cell>
          <cell r="T142">
            <v>0</v>
          </cell>
          <cell r="U142">
            <v>58809103</v>
          </cell>
          <cell r="V142">
            <v>51.664907945056896</v>
          </cell>
          <cell r="W142">
            <v>58809103</v>
          </cell>
          <cell r="X142">
            <v>51.664907945056896</v>
          </cell>
          <cell r="Y142">
            <v>67046908</v>
          </cell>
          <cell r="Z142">
            <v>58.901975257481801</v>
          </cell>
          <cell r="AA142">
            <v>0</v>
          </cell>
          <cell r="AB142">
            <v>8237805</v>
          </cell>
          <cell r="AC142">
            <v>0</v>
          </cell>
        </row>
        <row r="143">
          <cell r="A143" t="str">
            <v>I.410.705.291.0.01.00</v>
          </cell>
          <cell r="B143" t="str">
            <v>Contrato FP44842-027-2017 Previsora. Apropiacion y uso de un empaque  biodegradable  para almácigos obtenido a partir de almidón de yuca como fortalecimiento de la cadena productiva del café en Cauca y Huila</v>
          </cell>
          <cell r="C143">
            <v>113827945</v>
          </cell>
          <cell r="D143">
            <v>0</v>
          </cell>
          <cell r="E143">
            <v>0</v>
          </cell>
          <cell r="F143">
            <v>0</v>
          </cell>
          <cell r="G143">
            <v>0</v>
          </cell>
          <cell r="H143">
            <v>113827945</v>
          </cell>
          <cell r="I143">
            <v>113827945</v>
          </cell>
          <cell r="J143">
            <v>113827945</v>
          </cell>
          <cell r="K143">
            <v>55018842</v>
          </cell>
          <cell r="L143">
            <v>55018842</v>
          </cell>
          <cell r="M143">
            <v>55018842</v>
          </cell>
          <cell r="N143">
            <v>55018842</v>
          </cell>
          <cell r="O143">
            <v>46781037</v>
          </cell>
          <cell r="P143">
            <v>46781037</v>
          </cell>
          <cell r="Q143">
            <v>46781037</v>
          </cell>
          <cell r="R143">
            <v>46781037</v>
          </cell>
          <cell r="S143">
            <v>0</v>
          </cell>
          <cell r="T143">
            <v>0</v>
          </cell>
          <cell r="U143">
            <v>58809103</v>
          </cell>
          <cell r="V143">
            <v>51.664907945056896</v>
          </cell>
          <cell r="W143">
            <v>58809103</v>
          </cell>
          <cell r="X143">
            <v>51.664907945056896</v>
          </cell>
          <cell r="Y143">
            <v>67046908</v>
          </cell>
          <cell r="Z143">
            <v>58.901975257481801</v>
          </cell>
          <cell r="AA143">
            <v>0</v>
          </cell>
          <cell r="AB143">
            <v>8237805</v>
          </cell>
          <cell r="AC143">
            <v>0</v>
          </cell>
        </row>
        <row r="144">
          <cell r="A144" t="str">
            <v>I.410.705.291.0.01.00.1</v>
          </cell>
          <cell r="B144" t="str">
            <v>Contrato FP44842-027-2017 Previsora. Apropiacion y uso de un empaque  biodegradable  para almácigos obtenido a partir de almidón de yuca como fortalecimiento de la cadena productiva del café en Cauca y Huila</v>
          </cell>
          <cell r="C144">
            <v>113827945</v>
          </cell>
          <cell r="D144">
            <v>0</v>
          </cell>
          <cell r="E144">
            <v>0</v>
          </cell>
          <cell r="F144">
            <v>0</v>
          </cell>
          <cell r="G144">
            <v>0</v>
          </cell>
          <cell r="H144">
            <v>113827945</v>
          </cell>
          <cell r="I144">
            <v>113827945</v>
          </cell>
          <cell r="J144">
            <v>113827945</v>
          </cell>
          <cell r="K144">
            <v>55018842</v>
          </cell>
          <cell r="L144">
            <v>55018842</v>
          </cell>
          <cell r="M144">
            <v>55018842</v>
          </cell>
          <cell r="N144">
            <v>55018842</v>
          </cell>
          <cell r="O144">
            <v>46781037</v>
          </cell>
          <cell r="P144">
            <v>46781037</v>
          </cell>
          <cell r="Q144">
            <v>46781037</v>
          </cell>
          <cell r="R144">
            <v>46781037</v>
          </cell>
          <cell r="S144">
            <v>0</v>
          </cell>
          <cell r="T144">
            <v>0</v>
          </cell>
          <cell r="U144">
            <v>58809103</v>
          </cell>
          <cell r="V144">
            <v>51.664907945056896</v>
          </cell>
          <cell r="W144">
            <v>58809103</v>
          </cell>
          <cell r="X144">
            <v>51.664907945056896</v>
          </cell>
          <cell r="Y144">
            <v>67046908</v>
          </cell>
          <cell r="Z144">
            <v>58.901975257481801</v>
          </cell>
          <cell r="AA144">
            <v>0</v>
          </cell>
          <cell r="AB144">
            <v>8237805</v>
          </cell>
          <cell r="AC144">
            <v>0</v>
          </cell>
        </row>
        <row r="145">
          <cell r="A145" t="str">
            <v>I.410.705.291.0.01.00.1.4901416</v>
          </cell>
          <cell r="B145" t="str">
            <v>Contrato FP44842-027-2017 Previsora</v>
          </cell>
          <cell r="C145">
            <v>113827945</v>
          </cell>
          <cell r="D145">
            <v>0</v>
          </cell>
          <cell r="E145">
            <v>0</v>
          </cell>
          <cell r="F145">
            <v>0</v>
          </cell>
          <cell r="G145">
            <v>0</v>
          </cell>
          <cell r="H145">
            <v>113827945</v>
          </cell>
          <cell r="I145">
            <v>113827945</v>
          </cell>
          <cell r="J145">
            <v>113827945</v>
          </cell>
          <cell r="K145">
            <v>55018842</v>
          </cell>
          <cell r="L145">
            <v>55018842</v>
          </cell>
          <cell r="M145">
            <v>55018842</v>
          </cell>
          <cell r="N145">
            <v>55018842</v>
          </cell>
          <cell r="O145">
            <v>46781037</v>
          </cell>
          <cell r="P145">
            <v>46781037</v>
          </cell>
          <cell r="Q145">
            <v>46781037</v>
          </cell>
          <cell r="R145">
            <v>46781037</v>
          </cell>
          <cell r="S145">
            <v>0</v>
          </cell>
          <cell r="T145">
            <v>0</v>
          </cell>
          <cell r="U145">
            <v>58809103</v>
          </cell>
          <cell r="V145">
            <v>51.664907945056896</v>
          </cell>
          <cell r="W145">
            <v>58809103</v>
          </cell>
          <cell r="X145">
            <v>51.664907945056896</v>
          </cell>
          <cell r="Y145">
            <v>67046908</v>
          </cell>
          <cell r="Z145">
            <v>58.901975257481801</v>
          </cell>
          <cell r="AA145">
            <v>0</v>
          </cell>
          <cell r="AB145">
            <v>8237805</v>
          </cell>
          <cell r="AC145">
            <v>0</v>
          </cell>
        </row>
        <row r="146">
          <cell r="A146" t="str">
            <v>I.410.705.292</v>
          </cell>
          <cell r="B146" t="str">
            <v>Contrato 19062017 Depto Cauca. Estructuracion de plan maestro de una zona franca permanente especial agroindustrial en el departamento del cauca</v>
          </cell>
          <cell r="C146">
            <v>0</v>
          </cell>
          <cell r="D146">
            <v>214850000</v>
          </cell>
          <cell r="E146">
            <v>0</v>
          </cell>
          <cell r="F146">
            <v>0</v>
          </cell>
          <cell r="G146">
            <v>0</v>
          </cell>
          <cell r="H146">
            <v>214850000</v>
          </cell>
          <cell r="I146">
            <v>214850000</v>
          </cell>
          <cell r="J146">
            <v>214850000</v>
          </cell>
          <cell r="K146">
            <v>203190000</v>
          </cell>
          <cell r="L146">
            <v>203190000</v>
          </cell>
          <cell r="M146">
            <v>203190000</v>
          </cell>
          <cell r="N146">
            <v>203190000</v>
          </cell>
          <cell r="O146">
            <v>87056000</v>
          </cell>
          <cell r="P146">
            <v>87056000</v>
          </cell>
          <cell r="Q146">
            <v>87056000</v>
          </cell>
          <cell r="R146">
            <v>87056000</v>
          </cell>
          <cell r="S146">
            <v>0</v>
          </cell>
          <cell r="T146">
            <v>0</v>
          </cell>
          <cell r="U146">
            <v>11660000</v>
          </cell>
          <cell r="V146">
            <v>5.4270421224109802</v>
          </cell>
          <cell r="W146">
            <v>11660000</v>
          </cell>
          <cell r="X146">
            <v>5.4270421224109802</v>
          </cell>
          <cell r="Y146">
            <v>127794000</v>
          </cell>
          <cell r="Z146">
            <v>59.480567838026502</v>
          </cell>
          <cell r="AA146">
            <v>0</v>
          </cell>
          <cell r="AB146">
            <v>116134000</v>
          </cell>
          <cell r="AC146">
            <v>0</v>
          </cell>
        </row>
        <row r="147">
          <cell r="A147" t="str">
            <v>I.410.705.292.0</v>
          </cell>
          <cell r="B147" t="str">
            <v>Contrato 19062017 Depto Cauca. Estructuracion de plan maestro de una zona franca permanente especial agroindustrial en el departamento del cauca</v>
          </cell>
          <cell r="C147">
            <v>0</v>
          </cell>
          <cell r="D147">
            <v>214850000</v>
          </cell>
          <cell r="E147">
            <v>0</v>
          </cell>
          <cell r="F147">
            <v>0</v>
          </cell>
          <cell r="G147">
            <v>0</v>
          </cell>
          <cell r="H147">
            <v>214850000</v>
          </cell>
          <cell r="I147">
            <v>214850000</v>
          </cell>
          <cell r="J147">
            <v>214850000</v>
          </cell>
          <cell r="K147">
            <v>203190000</v>
          </cell>
          <cell r="L147">
            <v>203190000</v>
          </cell>
          <cell r="M147">
            <v>203190000</v>
          </cell>
          <cell r="N147">
            <v>203190000</v>
          </cell>
          <cell r="O147">
            <v>87056000</v>
          </cell>
          <cell r="P147">
            <v>87056000</v>
          </cell>
          <cell r="Q147">
            <v>87056000</v>
          </cell>
          <cell r="R147">
            <v>87056000</v>
          </cell>
          <cell r="S147">
            <v>0</v>
          </cell>
          <cell r="T147">
            <v>0</v>
          </cell>
          <cell r="U147">
            <v>11660000</v>
          </cell>
          <cell r="V147">
            <v>5.4270421224109802</v>
          </cell>
          <cell r="W147">
            <v>11660000</v>
          </cell>
          <cell r="X147">
            <v>5.4270421224109802</v>
          </cell>
          <cell r="Y147">
            <v>127794000</v>
          </cell>
          <cell r="Z147">
            <v>59.480567838026502</v>
          </cell>
          <cell r="AA147">
            <v>0</v>
          </cell>
          <cell r="AB147">
            <v>116134000</v>
          </cell>
          <cell r="AC147">
            <v>0</v>
          </cell>
        </row>
        <row r="148">
          <cell r="A148" t="str">
            <v>I.410.705.292.0.01</v>
          </cell>
          <cell r="B148" t="str">
            <v>Contrato 19062017 Depto Cauca. Estructuracion de plan maestro de una zona franca permanente especial agroindustrial en el departamento del cauca</v>
          </cell>
          <cell r="C148">
            <v>0</v>
          </cell>
          <cell r="D148">
            <v>214850000</v>
          </cell>
          <cell r="E148">
            <v>0</v>
          </cell>
          <cell r="F148">
            <v>0</v>
          </cell>
          <cell r="G148">
            <v>0</v>
          </cell>
          <cell r="H148">
            <v>214850000</v>
          </cell>
          <cell r="I148">
            <v>214850000</v>
          </cell>
          <cell r="J148">
            <v>214850000</v>
          </cell>
          <cell r="K148">
            <v>203190000</v>
          </cell>
          <cell r="L148">
            <v>203190000</v>
          </cell>
          <cell r="M148">
            <v>203190000</v>
          </cell>
          <cell r="N148">
            <v>203190000</v>
          </cell>
          <cell r="O148">
            <v>87056000</v>
          </cell>
          <cell r="P148">
            <v>87056000</v>
          </cell>
          <cell r="Q148">
            <v>87056000</v>
          </cell>
          <cell r="R148">
            <v>87056000</v>
          </cell>
          <cell r="S148">
            <v>0</v>
          </cell>
          <cell r="T148">
            <v>0</v>
          </cell>
          <cell r="U148">
            <v>11660000</v>
          </cell>
          <cell r="V148">
            <v>5.4270421224109802</v>
          </cell>
          <cell r="W148">
            <v>11660000</v>
          </cell>
          <cell r="X148">
            <v>5.4270421224109802</v>
          </cell>
          <cell r="Y148">
            <v>127794000</v>
          </cell>
          <cell r="Z148">
            <v>59.480567838026502</v>
          </cell>
          <cell r="AA148">
            <v>0</v>
          </cell>
          <cell r="AB148">
            <v>116134000</v>
          </cell>
          <cell r="AC148">
            <v>0</v>
          </cell>
        </row>
        <row r="149">
          <cell r="A149" t="str">
            <v>I.410.705.292.0.01.00</v>
          </cell>
          <cell r="B149" t="str">
            <v>Contrato 19062017 Depto Cauca. Estructuracion de plan maestro de una zona franca permanente especial agroindustrial en el departamento del cauca</v>
          </cell>
          <cell r="C149">
            <v>0</v>
          </cell>
          <cell r="D149">
            <v>214850000</v>
          </cell>
          <cell r="E149">
            <v>0</v>
          </cell>
          <cell r="F149">
            <v>0</v>
          </cell>
          <cell r="G149">
            <v>0</v>
          </cell>
          <cell r="H149">
            <v>214850000</v>
          </cell>
          <cell r="I149">
            <v>214850000</v>
          </cell>
          <cell r="J149">
            <v>214850000</v>
          </cell>
          <cell r="K149">
            <v>203190000</v>
          </cell>
          <cell r="L149">
            <v>203190000</v>
          </cell>
          <cell r="M149">
            <v>203190000</v>
          </cell>
          <cell r="N149">
            <v>203190000</v>
          </cell>
          <cell r="O149">
            <v>87056000</v>
          </cell>
          <cell r="P149">
            <v>87056000</v>
          </cell>
          <cell r="Q149">
            <v>87056000</v>
          </cell>
          <cell r="R149">
            <v>87056000</v>
          </cell>
          <cell r="S149">
            <v>0</v>
          </cell>
          <cell r="T149">
            <v>0</v>
          </cell>
          <cell r="U149">
            <v>11660000</v>
          </cell>
          <cell r="V149">
            <v>5.4270421224109802</v>
          </cell>
          <cell r="W149">
            <v>11660000</v>
          </cell>
          <cell r="X149">
            <v>5.4270421224109802</v>
          </cell>
          <cell r="Y149">
            <v>127794000</v>
          </cell>
          <cell r="Z149">
            <v>59.480567838026502</v>
          </cell>
          <cell r="AA149">
            <v>0</v>
          </cell>
          <cell r="AB149">
            <v>116134000</v>
          </cell>
          <cell r="AC149">
            <v>0</v>
          </cell>
        </row>
        <row r="150">
          <cell r="A150" t="str">
            <v>I.410.705.292.0.01.00.1</v>
          </cell>
          <cell r="B150" t="str">
            <v>Contrato 19062017 Depto Cauca. Estructuracion de plan maestro de una zona franca permanente especial agroindustrial en el departamento del cauca</v>
          </cell>
          <cell r="C150">
            <v>0</v>
          </cell>
          <cell r="D150">
            <v>214850000</v>
          </cell>
          <cell r="E150">
            <v>0</v>
          </cell>
          <cell r="F150">
            <v>0</v>
          </cell>
          <cell r="G150">
            <v>0</v>
          </cell>
          <cell r="H150">
            <v>214850000</v>
          </cell>
          <cell r="I150">
            <v>214850000</v>
          </cell>
          <cell r="J150">
            <v>214850000</v>
          </cell>
          <cell r="K150">
            <v>203190000</v>
          </cell>
          <cell r="L150">
            <v>203190000</v>
          </cell>
          <cell r="M150">
            <v>203190000</v>
          </cell>
          <cell r="N150">
            <v>203190000</v>
          </cell>
          <cell r="O150">
            <v>87056000</v>
          </cell>
          <cell r="P150">
            <v>87056000</v>
          </cell>
          <cell r="Q150">
            <v>87056000</v>
          </cell>
          <cell r="R150">
            <v>87056000</v>
          </cell>
          <cell r="S150">
            <v>0</v>
          </cell>
          <cell r="T150">
            <v>0</v>
          </cell>
          <cell r="U150">
            <v>11660000</v>
          </cell>
          <cell r="V150">
            <v>5.4270421224109802</v>
          </cell>
          <cell r="W150">
            <v>11660000</v>
          </cell>
          <cell r="X150">
            <v>5.4270421224109802</v>
          </cell>
          <cell r="Y150">
            <v>127794000</v>
          </cell>
          <cell r="Z150">
            <v>59.480567838026502</v>
          </cell>
          <cell r="AA150">
            <v>0</v>
          </cell>
          <cell r="AB150">
            <v>116134000</v>
          </cell>
          <cell r="AC150">
            <v>0</v>
          </cell>
        </row>
        <row r="151">
          <cell r="A151" t="str">
            <v>I.410.705.292.0.01.00.1.4901421</v>
          </cell>
          <cell r="B151" t="str">
            <v>Cto. 19062017. Depto del Cauca. aunar esfuerzos técnicos, administrativos y financieros para desarrollar y ejecutar el proyecto denominado: "estructuración de plan maestro de una zona franca permanente especial agroindustrial en el departamento del cauca" que fomente el acceso del sector agricola y agroindustrial del cauca a infraestructura física y logística de soporte como mejora de la competitividad de las cadenas productivas agrícolas</v>
          </cell>
          <cell r="C151">
            <v>0</v>
          </cell>
          <cell r="D151">
            <v>214850000</v>
          </cell>
          <cell r="E151">
            <v>0</v>
          </cell>
          <cell r="F151">
            <v>0</v>
          </cell>
          <cell r="G151">
            <v>0</v>
          </cell>
          <cell r="H151">
            <v>214850000</v>
          </cell>
          <cell r="I151">
            <v>214850000</v>
          </cell>
          <cell r="J151">
            <v>214850000</v>
          </cell>
          <cell r="K151">
            <v>203190000</v>
          </cell>
          <cell r="L151">
            <v>203190000</v>
          </cell>
          <cell r="M151">
            <v>203190000</v>
          </cell>
          <cell r="N151">
            <v>203190000</v>
          </cell>
          <cell r="O151">
            <v>87056000</v>
          </cell>
          <cell r="P151">
            <v>87056000</v>
          </cell>
          <cell r="Q151">
            <v>87056000</v>
          </cell>
          <cell r="R151">
            <v>87056000</v>
          </cell>
          <cell r="S151">
            <v>0</v>
          </cell>
          <cell r="T151">
            <v>0</v>
          </cell>
          <cell r="U151">
            <v>11660000</v>
          </cell>
          <cell r="V151">
            <v>5.4270421224109802</v>
          </cell>
          <cell r="W151">
            <v>11660000</v>
          </cell>
          <cell r="X151">
            <v>5.4270421224109802</v>
          </cell>
          <cell r="Y151">
            <v>127794000</v>
          </cell>
          <cell r="Z151">
            <v>59.480567838026502</v>
          </cell>
          <cell r="AA151">
            <v>0</v>
          </cell>
          <cell r="AB151">
            <v>116134000</v>
          </cell>
          <cell r="AC151">
            <v>0</v>
          </cell>
        </row>
        <row r="152">
          <cell r="A152" t="str">
            <v>I.410.705.294</v>
          </cell>
          <cell r="B152" t="str">
            <v>Contrato 19052017 Depto Cauca.Fortalecimiento del proceso etnoeducativo afrocolombiano para visibilizar la conformación pluricultural de la sociedad caucana</v>
          </cell>
          <cell r="C152">
            <v>1000000000</v>
          </cell>
          <cell r="D152">
            <v>0</v>
          </cell>
          <cell r="E152">
            <v>0</v>
          </cell>
          <cell r="F152">
            <v>0</v>
          </cell>
          <cell r="G152">
            <v>0</v>
          </cell>
          <cell r="H152">
            <v>1000000000</v>
          </cell>
          <cell r="I152">
            <v>1000000000</v>
          </cell>
          <cell r="J152">
            <v>1000000000</v>
          </cell>
          <cell r="K152">
            <v>186462646</v>
          </cell>
          <cell r="L152">
            <v>186462646</v>
          </cell>
          <cell r="M152">
            <v>186462646</v>
          </cell>
          <cell r="N152">
            <v>186462646</v>
          </cell>
          <cell r="O152">
            <v>175062661</v>
          </cell>
          <cell r="P152">
            <v>175062661</v>
          </cell>
          <cell r="Q152">
            <v>174647031</v>
          </cell>
          <cell r="R152">
            <v>174647031</v>
          </cell>
          <cell r="S152">
            <v>0</v>
          </cell>
          <cell r="T152">
            <v>0</v>
          </cell>
          <cell r="U152">
            <v>813537354</v>
          </cell>
          <cell r="V152">
            <v>81.353735400000005</v>
          </cell>
          <cell r="W152">
            <v>813537354</v>
          </cell>
          <cell r="X152">
            <v>81.353735400000005</v>
          </cell>
          <cell r="Y152">
            <v>824937339</v>
          </cell>
          <cell r="Z152">
            <v>82.493733899999995</v>
          </cell>
          <cell r="AA152">
            <v>0</v>
          </cell>
          <cell r="AB152">
            <v>11399985</v>
          </cell>
          <cell r="AC152">
            <v>415630</v>
          </cell>
        </row>
        <row r="153">
          <cell r="A153" t="str">
            <v>I.410.705.294.0</v>
          </cell>
          <cell r="B153" t="str">
            <v>Contrato 19052017 Depto Cauca.Fortalecimiento del proceso etnoeducativo afrocolombiano para visibilizar la conformación pluricultural de la sociedad caucana</v>
          </cell>
          <cell r="C153">
            <v>1000000000</v>
          </cell>
          <cell r="D153">
            <v>0</v>
          </cell>
          <cell r="E153">
            <v>0</v>
          </cell>
          <cell r="F153">
            <v>0</v>
          </cell>
          <cell r="G153">
            <v>0</v>
          </cell>
          <cell r="H153">
            <v>1000000000</v>
          </cell>
          <cell r="I153">
            <v>1000000000</v>
          </cell>
          <cell r="J153">
            <v>1000000000</v>
          </cell>
          <cell r="K153">
            <v>186462646</v>
          </cell>
          <cell r="L153">
            <v>186462646</v>
          </cell>
          <cell r="M153">
            <v>186462646</v>
          </cell>
          <cell r="N153">
            <v>186462646</v>
          </cell>
          <cell r="O153">
            <v>175062661</v>
          </cell>
          <cell r="P153">
            <v>175062661</v>
          </cell>
          <cell r="Q153">
            <v>174647031</v>
          </cell>
          <cell r="R153">
            <v>174647031</v>
          </cell>
          <cell r="S153">
            <v>0</v>
          </cell>
          <cell r="T153">
            <v>0</v>
          </cell>
          <cell r="U153">
            <v>813537354</v>
          </cell>
          <cell r="V153">
            <v>81.353735400000005</v>
          </cell>
          <cell r="W153">
            <v>813537354</v>
          </cell>
          <cell r="X153">
            <v>81.353735400000005</v>
          </cell>
          <cell r="Y153">
            <v>824937339</v>
          </cell>
          <cell r="Z153">
            <v>82.493733899999995</v>
          </cell>
          <cell r="AA153">
            <v>0</v>
          </cell>
          <cell r="AB153">
            <v>11399985</v>
          </cell>
          <cell r="AC153">
            <v>415630</v>
          </cell>
        </row>
        <row r="154">
          <cell r="A154" t="str">
            <v>I.410.705.294.0.01</v>
          </cell>
          <cell r="B154" t="str">
            <v>Contrato 19052017 Depto Cauca.Fortalecimiento del proceso etnoeducativo afrocolombiano para visibilizar la conformación pluricultural de la sociedad caucana</v>
          </cell>
          <cell r="C154">
            <v>1000000000</v>
          </cell>
          <cell r="D154">
            <v>0</v>
          </cell>
          <cell r="E154">
            <v>0</v>
          </cell>
          <cell r="F154">
            <v>0</v>
          </cell>
          <cell r="G154">
            <v>0</v>
          </cell>
          <cell r="H154">
            <v>1000000000</v>
          </cell>
          <cell r="I154">
            <v>1000000000</v>
          </cell>
          <cell r="J154">
            <v>1000000000</v>
          </cell>
          <cell r="K154">
            <v>186462646</v>
          </cell>
          <cell r="L154">
            <v>186462646</v>
          </cell>
          <cell r="M154">
            <v>186462646</v>
          </cell>
          <cell r="N154">
            <v>186462646</v>
          </cell>
          <cell r="O154">
            <v>175062661</v>
          </cell>
          <cell r="P154">
            <v>175062661</v>
          </cell>
          <cell r="Q154">
            <v>174647031</v>
          </cell>
          <cell r="R154">
            <v>174647031</v>
          </cell>
          <cell r="S154">
            <v>0</v>
          </cell>
          <cell r="T154">
            <v>0</v>
          </cell>
          <cell r="U154">
            <v>813537354</v>
          </cell>
          <cell r="V154">
            <v>81.353735400000005</v>
          </cell>
          <cell r="W154">
            <v>813537354</v>
          </cell>
          <cell r="X154">
            <v>81.353735400000005</v>
          </cell>
          <cell r="Y154">
            <v>824937339</v>
          </cell>
          <cell r="Z154">
            <v>82.493733899999995</v>
          </cell>
          <cell r="AA154">
            <v>0</v>
          </cell>
          <cell r="AB154">
            <v>11399985</v>
          </cell>
          <cell r="AC154">
            <v>415630</v>
          </cell>
        </row>
        <row r="155">
          <cell r="A155" t="str">
            <v>I.410.705.294.0.01.00</v>
          </cell>
          <cell r="B155" t="str">
            <v>Contrato 19052017 Depto Cauca.Fortalecimiento del proceso etnoeducativo afrocolombiano para visibilizar la conformación pluricultural de la sociedad caucana</v>
          </cell>
          <cell r="C155">
            <v>1000000000</v>
          </cell>
          <cell r="D155">
            <v>0</v>
          </cell>
          <cell r="E155">
            <v>0</v>
          </cell>
          <cell r="F155">
            <v>0</v>
          </cell>
          <cell r="G155">
            <v>0</v>
          </cell>
          <cell r="H155">
            <v>1000000000</v>
          </cell>
          <cell r="I155">
            <v>1000000000</v>
          </cell>
          <cell r="J155">
            <v>1000000000</v>
          </cell>
          <cell r="K155">
            <v>186462646</v>
          </cell>
          <cell r="L155">
            <v>186462646</v>
          </cell>
          <cell r="M155">
            <v>186462646</v>
          </cell>
          <cell r="N155">
            <v>186462646</v>
          </cell>
          <cell r="O155">
            <v>175062661</v>
          </cell>
          <cell r="P155">
            <v>175062661</v>
          </cell>
          <cell r="Q155">
            <v>174647031</v>
          </cell>
          <cell r="R155">
            <v>174647031</v>
          </cell>
          <cell r="S155">
            <v>0</v>
          </cell>
          <cell r="T155">
            <v>0</v>
          </cell>
          <cell r="U155">
            <v>813537354</v>
          </cell>
          <cell r="V155">
            <v>81.353735400000005</v>
          </cell>
          <cell r="W155">
            <v>813537354</v>
          </cell>
          <cell r="X155">
            <v>81.353735400000005</v>
          </cell>
          <cell r="Y155">
            <v>824937339</v>
          </cell>
          <cell r="Z155">
            <v>82.493733899999995</v>
          </cell>
          <cell r="AA155">
            <v>0</v>
          </cell>
          <cell r="AB155">
            <v>11399985</v>
          </cell>
          <cell r="AC155">
            <v>415630</v>
          </cell>
        </row>
        <row r="156">
          <cell r="A156" t="str">
            <v>I.410.705.294.0.01.00.1</v>
          </cell>
          <cell r="B156" t="str">
            <v>Contrato 19052017 Depto Cauca.Fortalecimiento del proceso etnoeducativo afrocolombiano para visibilizar la conformación pluricultural de la sociedad caucana</v>
          </cell>
          <cell r="C156">
            <v>1000000000</v>
          </cell>
          <cell r="D156">
            <v>0</v>
          </cell>
          <cell r="E156">
            <v>0</v>
          </cell>
          <cell r="F156">
            <v>0</v>
          </cell>
          <cell r="G156">
            <v>0</v>
          </cell>
          <cell r="H156">
            <v>1000000000</v>
          </cell>
          <cell r="I156">
            <v>1000000000</v>
          </cell>
          <cell r="J156">
            <v>1000000000</v>
          </cell>
          <cell r="K156">
            <v>186462646</v>
          </cell>
          <cell r="L156">
            <v>186462646</v>
          </cell>
          <cell r="M156">
            <v>186462646</v>
          </cell>
          <cell r="N156">
            <v>186462646</v>
          </cell>
          <cell r="O156">
            <v>175062661</v>
          </cell>
          <cell r="P156">
            <v>175062661</v>
          </cell>
          <cell r="Q156">
            <v>174647031</v>
          </cell>
          <cell r="R156">
            <v>174647031</v>
          </cell>
          <cell r="S156">
            <v>0</v>
          </cell>
          <cell r="T156">
            <v>0</v>
          </cell>
          <cell r="U156">
            <v>813537354</v>
          </cell>
          <cell r="V156">
            <v>81.353735400000005</v>
          </cell>
          <cell r="W156">
            <v>813537354</v>
          </cell>
          <cell r="X156">
            <v>81.353735400000005</v>
          </cell>
          <cell r="Y156">
            <v>824937339</v>
          </cell>
          <cell r="Z156">
            <v>82.493733899999995</v>
          </cell>
          <cell r="AA156">
            <v>0</v>
          </cell>
          <cell r="AB156">
            <v>11399985</v>
          </cell>
          <cell r="AC156">
            <v>415630</v>
          </cell>
        </row>
        <row r="157">
          <cell r="A157" t="str">
            <v>I.410.705.294.0.01.00.1.4901422</v>
          </cell>
          <cell r="B157" t="str">
            <v>Contrato 19062017 Depto Cauca.</v>
          </cell>
          <cell r="C157">
            <v>1000000000</v>
          </cell>
          <cell r="D157">
            <v>0</v>
          </cell>
          <cell r="E157">
            <v>0</v>
          </cell>
          <cell r="F157">
            <v>0</v>
          </cell>
          <cell r="G157">
            <v>0</v>
          </cell>
          <cell r="H157">
            <v>1000000000</v>
          </cell>
          <cell r="I157">
            <v>1000000000</v>
          </cell>
          <cell r="J157">
            <v>1000000000</v>
          </cell>
          <cell r="K157">
            <v>186462646</v>
          </cell>
          <cell r="L157">
            <v>186462646</v>
          </cell>
          <cell r="M157">
            <v>186462646</v>
          </cell>
          <cell r="N157">
            <v>186462646</v>
          </cell>
          <cell r="O157">
            <v>175062661</v>
          </cell>
          <cell r="P157">
            <v>175062661</v>
          </cell>
          <cell r="Q157">
            <v>174647031</v>
          </cell>
          <cell r="R157">
            <v>174647031</v>
          </cell>
          <cell r="S157">
            <v>0</v>
          </cell>
          <cell r="T157">
            <v>0</v>
          </cell>
          <cell r="U157">
            <v>813537354</v>
          </cell>
          <cell r="V157">
            <v>81.353735400000005</v>
          </cell>
          <cell r="W157">
            <v>813537354</v>
          </cell>
          <cell r="X157">
            <v>81.353735400000005</v>
          </cell>
          <cell r="Y157">
            <v>824937339</v>
          </cell>
          <cell r="Z157">
            <v>82.493733899999995</v>
          </cell>
          <cell r="AA157">
            <v>0</v>
          </cell>
          <cell r="AB157">
            <v>11399985</v>
          </cell>
          <cell r="AC157">
            <v>415630</v>
          </cell>
        </row>
        <row r="158">
          <cell r="A158" t="str">
            <v>I.410.705.295</v>
          </cell>
          <cell r="B158" t="str">
            <v>Contrato RC 869 de 2017 Colciencias INS. Desarrollo y producción de lotes piloto de antivenenos para intoxicaciones ocasionadas por escorpiones y por lonomia en colombia</v>
          </cell>
          <cell r="C158">
            <v>0</v>
          </cell>
          <cell r="D158">
            <v>516295572</v>
          </cell>
          <cell r="E158">
            <v>0</v>
          </cell>
          <cell r="F158">
            <v>0</v>
          </cell>
          <cell r="G158">
            <v>0</v>
          </cell>
          <cell r="H158">
            <v>516295572</v>
          </cell>
          <cell r="I158">
            <v>516295572</v>
          </cell>
          <cell r="J158">
            <v>516295572</v>
          </cell>
          <cell r="K158">
            <v>118266733</v>
          </cell>
          <cell r="L158">
            <v>118266733</v>
          </cell>
          <cell r="M158">
            <v>109293515</v>
          </cell>
          <cell r="N158">
            <v>109293515</v>
          </cell>
          <cell r="O158">
            <v>43584403</v>
          </cell>
          <cell r="P158">
            <v>43584403</v>
          </cell>
          <cell r="Q158">
            <v>43584403</v>
          </cell>
          <cell r="R158">
            <v>43584403</v>
          </cell>
          <cell r="S158">
            <v>0</v>
          </cell>
          <cell r="T158">
            <v>0</v>
          </cell>
          <cell r="U158">
            <v>398028839</v>
          </cell>
          <cell r="V158">
            <v>77.093211831768301</v>
          </cell>
          <cell r="W158">
            <v>407002057</v>
          </cell>
          <cell r="X158">
            <v>78.831212017444898</v>
          </cell>
          <cell r="Y158">
            <v>472711169</v>
          </cell>
          <cell r="Z158">
            <v>91.558245825900698</v>
          </cell>
          <cell r="AA158">
            <v>8973218</v>
          </cell>
          <cell r="AB158">
            <v>65709112</v>
          </cell>
          <cell r="AC158">
            <v>0</v>
          </cell>
        </row>
        <row r="159">
          <cell r="A159" t="str">
            <v>I.410.705.295.0</v>
          </cell>
          <cell r="B159" t="str">
            <v>Contrato RC 869 de 2017 Colciencias INS. Desarrollo y producción de lotes piloto de antivenenos para intoxicaciones ocasionadas por escorpiones y por lonomia en colombia</v>
          </cell>
          <cell r="C159">
            <v>0</v>
          </cell>
          <cell r="D159">
            <v>516295572</v>
          </cell>
          <cell r="E159">
            <v>0</v>
          </cell>
          <cell r="F159">
            <v>0</v>
          </cell>
          <cell r="G159">
            <v>0</v>
          </cell>
          <cell r="H159">
            <v>516295572</v>
          </cell>
          <cell r="I159">
            <v>516295572</v>
          </cell>
          <cell r="J159">
            <v>516295572</v>
          </cell>
          <cell r="K159">
            <v>118266733</v>
          </cell>
          <cell r="L159">
            <v>118266733</v>
          </cell>
          <cell r="M159">
            <v>109293515</v>
          </cell>
          <cell r="N159">
            <v>109293515</v>
          </cell>
          <cell r="O159">
            <v>43584403</v>
          </cell>
          <cell r="P159">
            <v>43584403</v>
          </cell>
          <cell r="Q159">
            <v>43584403</v>
          </cell>
          <cell r="R159">
            <v>43584403</v>
          </cell>
          <cell r="S159">
            <v>0</v>
          </cell>
          <cell r="T159">
            <v>0</v>
          </cell>
          <cell r="U159">
            <v>398028839</v>
          </cell>
          <cell r="V159">
            <v>77.093211831768301</v>
          </cell>
          <cell r="W159">
            <v>407002057</v>
          </cell>
          <cell r="X159">
            <v>78.831212017444898</v>
          </cell>
          <cell r="Y159">
            <v>472711169</v>
          </cell>
          <cell r="Z159">
            <v>91.558245825900698</v>
          </cell>
          <cell r="AA159">
            <v>8973218</v>
          </cell>
          <cell r="AB159">
            <v>65709112</v>
          </cell>
          <cell r="AC159">
            <v>0</v>
          </cell>
        </row>
        <row r="160">
          <cell r="A160" t="str">
            <v>I.410.705.295.0.01</v>
          </cell>
          <cell r="B160" t="str">
            <v>Contrato RC 869 de 2017 Colciencias INS. Desarrollo y producción de lotes piloto de antivenenos para intoxicaciones ocasionadas por escorpiones y por lonomia en colombia</v>
          </cell>
          <cell r="C160">
            <v>0</v>
          </cell>
          <cell r="D160">
            <v>516295572</v>
          </cell>
          <cell r="E160">
            <v>0</v>
          </cell>
          <cell r="F160">
            <v>0</v>
          </cell>
          <cell r="G160">
            <v>0</v>
          </cell>
          <cell r="H160">
            <v>516295572</v>
          </cell>
          <cell r="I160">
            <v>516295572</v>
          </cell>
          <cell r="J160">
            <v>516295572</v>
          </cell>
          <cell r="K160">
            <v>118266733</v>
          </cell>
          <cell r="L160">
            <v>118266733</v>
          </cell>
          <cell r="M160">
            <v>109293515</v>
          </cell>
          <cell r="N160">
            <v>109293515</v>
          </cell>
          <cell r="O160">
            <v>43584403</v>
          </cell>
          <cell r="P160">
            <v>43584403</v>
          </cell>
          <cell r="Q160">
            <v>43584403</v>
          </cell>
          <cell r="R160">
            <v>43584403</v>
          </cell>
          <cell r="S160">
            <v>0</v>
          </cell>
          <cell r="T160">
            <v>0</v>
          </cell>
          <cell r="U160">
            <v>398028839</v>
          </cell>
          <cell r="V160">
            <v>77.093211831768301</v>
          </cell>
          <cell r="W160">
            <v>407002057</v>
          </cell>
          <cell r="X160">
            <v>78.831212017444898</v>
          </cell>
          <cell r="Y160">
            <v>472711169</v>
          </cell>
          <cell r="Z160">
            <v>91.558245825900698</v>
          </cell>
          <cell r="AA160">
            <v>8973218</v>
          </cell>
          <cell r="AB160">
            <v>65709112</v>
          </cell>
          <cell r="AC160">
            <v>0</v>
          </cell>
        </row>
        <row r="161">
          <cell r="A161" t="str">
            <v>I.410.705.295.0.01.00</v>
          </cell>
          <cell r="B161" t="str">
            <v>Contrato RC 869 de 2017 Colciencias INS. Desarrollo y producción de lotes piloto de antivenenos para intoxicaciones ocasionadas por escorpiones y por lonomia en colombia</v>
          </cell>
          <cell r="C161">
            <v>0</v>
          </cell>
          <cell r="D161">
            <v>516295572</v>
          </cell>
          <cell r="E161">
            <v>0</v>
          </cell>
          <cell r="F161">
            <v>0</v>
          </cell>
          <cell r="G161">
            <v>0</v>
          </cell>
          <cell r="H161">
            <v>516295572</v>
          </cell>
          <cell r="I161">
            <v>516295572</v>
          </cell>
          <cell r="J161">
            <v>516295572</v>
          </cell>
          <cell r="K161">
            <v>118266733</v>
          </cell>
          <cell r="L161">
            <v>118266733</v>
          </cell>
          <cell r="M161">
            <v>109293515</v>
          </cell>
          <cell r="N161">
            <v>109293515</v>
          </cell>
          <cell r="O161">
            <v>43584403</v>
          </cell>
          <cell r="P161">
            <v>43584403</v>
          </cell>
          <cell r="Q161">
            <v>43584403</v>
          </cell>
          <cell r="R161">
            <v>43584403</v>
          </cell>
          <cell r="S161">
            <v>0</v>
          </cell>
          <cell r="T161">
            <v>0</v>
          </cell>
          <cell r="U161">
            <v>398028839</v>
          </cell>
          <cell r="V161">
            <v>77.093211831768301</v>
          </cell>
          <cell r="W161">
            <v>407002057</v>
          </cell>
          <cell r="X161">
            <v>78.831212017444898</v>
          </cell>
          <cell r="Y161">
            <v>472711169</v>
          </cell>
          <cell r="Z161">
            <v>91.558245825900698</v>
          </cell>
          <cell r="AA161">
            <v>8973218</v>
          </cell>
          <cell r="AB161">
            <v>65709112</v>
          </cell>
          <cell r="AC161">
            <v>0</v>
          </cell>
        </row>
        <row r="162">
          <cell r="A162" t="str">
            <v>I.410.705.295.0.01.00.1</v>
          </cell>
          <cell r="B162" t="str">
            <v>Contrato RC 869 de 2017 Colciencias INS. Desarrollo y producción de lotes piloto de antivenenos para intoxicaciones ocasionadas por escorpiones y por lonomia en colombia</v>
          </cell>
          <cell r="C162">
            <v>0</v>
          </cell>
          <cell r="D162">
            <v>516295572</v>
          </cell>
          <cell r="E162">
            <v>0</v>
          </cell>
          <cell r="F162">
            <v>0</v>
          </cell>
          <cell r="G162">
            <v>0</v>
          </cell>
          <cell r="H162">
            <v>516295572</v>
          </cell>
          <cell r="I162">
            <v>516295572</v>
          </cell>
          <cell r="J162">
            <v>516295572</v>
          </cell>
          <cell r="K162">
            <v>118266733</v>
          </cell>
          <cell r="L162">
            <v>118266733</v>
          </cell>
          <cell r="M162">
            <v>109293515</v>
          </cell>
          <cell r="N162">
            <v>109293515</v>
          </cell>
          <cell r="O162">
            <v>43584403</v>
          </cell>
          <cell r="P162">
            <v>43584403</v>
          </cell>
          <cell r="Q162">
            <v>43584403</v>
          </cell>
          <cell r="R162">
            <v>43584403</v>
          </cell>
          <cell r="S162">
            <v>0</v>
          </cell>
          <cell r="T162">
            <v>0</v>
          </cell>
          <cell r="U162">
            <v>398028839</v>
          </cell>
          <cell r="V162">
            <v>77.093211831768301</v>
          </cell>
          <cell r="W162">
            <v>407002057</v>
          </cell>
          <cell r="X162">
            <v>78.831212017444898</v>
          </cell>
          <cell r="Y162">
            <v>472711169</v>
          </cell>
          <cell r="Z162">
            <v>91.558245825900698</v>
          </cell>
          <cell r="AA162">
            <v>8973218</v>
          </cell>
          <cell r="AB162">
            <v>65709112</v>
          </cell>
          <cell r="AC162">
            <v>0</v>
          </cell>
        </row>
        <row r="163">
          <cell r="A163" t="str">
            <v>I.410.705.295.0.01.00.1.4901426</v>
          </cell>
          <cell r="B163" t="str">
            <v>Contrato RC 869 de 2017 Colciencias INS. Desarrollo y producción de lotes piloto de antivenenos para intoxicaciones ocasionadas por escorpiones y por lonomia en colombia</v>
          </cell>
          <cell r="C163">
            <v>0</v>
          </cell>
          <cell r="D163">
            <v>516295572</v>
          </cell>
          <cell r="E163">
            <v>0</v>
          </cell>
          <cell r="F163">
            <v>0</v>
          </cell>
          <cell r="G163">
            <v>0</v>
          </cell>
          <cell r="H163">
            <v>516295572</v>
          </cell>
          <cell r="I163">
            <v>516295572</v>
          </cell>
          <cell r="J163">
            <v>516295572</v>
          </cell>
          <cell r="K163">
            <v>118266733</v>
          </cell>
          <cell r="L163">
            <v>118266733</v>
          </cell>
          <cell r="M163">
            <v>109293515</v>
          </cell>
          <cell r="N163">
            <v>109293515</v>
          </cell>
          <cell r="O163">
            <v>43584403</v>
          </cell>
          <cell r="P163">
            <v>43584403</v>
          </cell>
          <cell r="Q163">
            <v>43584403</v>
          </cell>
          <cell r="R163">
            <v>43584403</v>
          </cell>
          <cell r="S163">
            <v>0</v>
          </cell>
          <cell r="T163">
            <v>0</v>
          </cell>
          <cell r="U163">
            <v>398028839</v>
          </cell>
          <cell r="V163">
            <v>77.093211831768301</v>
          </cell>
          <cell r="W163">
            <v>407002057</v>
          </cell>
          <cell r="X163">
            <v>78.831212017444898</v>
          </cell>
          <cell r="Y163">
            <v>472711169</v>
          </cell>
          <cell r="Z163">
            <v>91.558245825900698</v>
          </cell>
          <cell r="AA163">
            <v>8973218</v>
          </cell>
          <cell r="AB163">
            <v>65709112</v>
          </cell>
          <cell r="AC163">
            <v>0</v>
          </cell>
        </row>
        <row r="164">
          <cell r="A164" t="str">
            <v>I.410.705.296</v>
          </cell>
          <cell r="B164" t="str">
            <v>Contrato 650 de 2018 Depto Cauca. Caracterización integral a la población víctima del conflicto armado en el departamento del Cauca</v>
          </cell>
          <cell r="C164">
            <v>0</v>
          </cell>
          <cell r="D164">
            <v>1399800000</v>
          </cell>
          <cell r="E164">
            <v>0</v>
          </cell>
          <cell r="F164">
            <v>0</v>
          </cell>
          <cell r="G164">
            <v>0</v>
          </cell>
          <cell r="H164">
            <v>1399800000</v>
          </cell>
          <cell r="I164">
            <v>1399800000</v>
          </cell>
          <cell r="J164">
            <v>1399800000</v>
          </cell>
          <cell r="K164">
            <v>976987822</v>
          </cell>
          <cell r="L164">
            <v>976987822</v>
          </cell>
          <cell r="M164">
            <v>493003389</v>
          </cell>
          <cell r="N164">
            <v>493003389</v>
          </cell>
          <cell r="O164">
            <v>281732562</v>
          </cell>
          <cell r="P164">
            <v>281732562</v>
          </cell>
          <cell r="Q164">
            <v>278432562</v>
          </cell>
          <cell r="R164">
            <v>278432562</v>
          </cell>
          <cell r="S164">
            <v>0</v>
          </cell>
          <cell r="T164">
            <v>0</v>
          </cell>
          <cell r="U164">
            <v>422812178</v>
          </cell>
          <cell r="V164">
            <v>30.2051848835548</v>
          </cell>
          <cell r="W164">
            <v>906796611</v>
          </cell>
          <cell r="X164">
            <v>64.780440848692692</v>
          </cell>
          <cell r="Y164">
            <v>1118067438</v>
          </cell>
          <cell r="Z164">
            <v>79.873370338619793</v>
          </cell>
          <cell r="AA164">
            <v>483984433</v>
          </cell>
          <cell r="AB164">
            <v>211270827</v>
          </cell>
          <cell r="AC164">
            <v>3300000</v>
          </cell>
        </row>
        <row r="165">
          <cell r="A165" t="str">
            <v>I.410.705.296.0</v>
          </cell>
          <cell r="B165" t="str">
            <v>Contrato 650 de 2018 Depto Cauca. Caracterización integral a la población víctima del conflicto armado en el departamento del Cauca</v>
          </cell>
          <cell r="C165">
            <v>0</v>
          </cell>
          <cell r="D165">
            <v>1399800000</v>
          </cell>
          <cell r="E165">
            <v>0</v>
          </cell>
          <cell r="F165">
            <v>0</v>
          </cell>
          <cell r="G165">
            <v>0</v>
          </cell>
          <cell r="H165">
            <v>1399800000</v>
          </cell>
          <cell r="I165">
            <v>1399800000</v>
          </cell>
          <cell r="J165">
            <v>1399800000</v>
          </cell>
          <cell r="K165">
            <v>976987822</v>
          </cell>
          <cell r="L165">
            <v>976987822</v>
          </cell>
          <cell r="M165">
            <v>493003389</v>
          </cell>
          <cell r="N165">
            <v>493003389</v>
          </cell>
          <cell r="O165">
            <v>281732562</v>
          </cell>
          <cell r="P165">
            <v>281732562</v>
          </cell>
          <cell r="Q165">
            <v>278432562</v>
          </cell>
          <cell r="R165">
            <v>278432562</v>
          </cell>
          <cell r="S165">
            <v>0</v>
          </cell>
          <cell r="T165">
            <v>0</v>
          </cell>
          <cell r="U165">
            <v>422812178</v>
          </cell>
          <cell r="V165">
            <v>30.2051848835548</v>
          </cell>
          <cell r="W165">
            <v>906796611</v>
          </cell>
          <cell r="X165">
            <v>64.780440848692692</v>
          </cell>
          <cell r="Y165">
            <v>1118067438</v>
          </cell>
          <cell r="Z165">
            <v>79.873370338619793</v>
          </cell>
          <cell r="AA165">
            <v>483984433</v>
          </cell>
          <cell r="AB165">
            <v>211270827</v>
          </cell>
          <cell r="AC165">
            <v>3300000</v>
          </cell>
        </row>
        <row r="166">
          <cell r="A166" t="str">
            <v>I.410.705.296.0.01</v>
          </cell>
          <cell r="B166" t="str">
            <v>Contrato 650 de 2018 Depto Cauca. Caracterización integral a la población víctima del conflicto armado en el departamento del Cauca</v>
          </cell>
          <cell r="C166">
            <v>0</v>
          </cell>
          <cell r="D166">
            <v>1399800000</v>
          </cell>
          <cell r="E166">
            <v>0</v>
          </cell>
          <cell r="F166">
            <v>0</v>
          </cell>
          <cell r="G166">
            <v>0</v>
          </cell>
          <cell r="H166">
            <v>1399800000</v>
          </cell>
          <cell r="I166">
            <v>1399800000</v>
          </cell>
          <cell r="J166">
            <v>1399800000</v>
          </cell>
          <cell r="K166">
            <v>976987822</v>
          </cell>
          <cell r="L166">
            <v>976987822</v>
          </cell>
          <cell r="M166">
            <v>493003389</v>
          </cell>
          <cell r="N166">
            <v>493003389</v>
          </cell>
          <cell r="O166">
            <v>281732562</v>
          </cell>
          <cell r="P166">
            <v>281732562</v>
          </cell>
          <cell r="Q166">
            <v>278432562</v>
          </cell>
          <cell r="R166">
            <v>278432562</v>
          </cell>
          <cell r="S166">
            <v>0</v>
          </cell>
          <cell r="T166">
            <v>0</v>
          </cell>
          <cell r="U166">
            <v>422812178</v>
          </cell>
          <cell r="V166">
            <v>30.2051848835548</v>
          </cell>
          <cell r="W166">
            <v>906796611</v>
          </cell>
          <cell r="X166">
            <v>64.780440848692692</v>
          </cell>
          <cell r="Y166">
            <v>1118067438</v>
          </cell>
          <cell r="Z166">
            <v>79.873370338619793</v>
          </cell>
          <cell r="AA166">
            <v>483984433</v>
          </cell>
          <cell r="AB166">
            <v>211270827</v>
          </cell>
          <cell r="AC166">
            <v>3300000</v>
          </cell>
        </row>
        <row r="167">
          <cell r="A167" t="str">
            <v>I.410.705.296.0.01.00</v>
          </cell>
          <cell r="B167" t="str">
            <v>Contrato 650 de 2018 Depto Cauca. Caracterización integral a la población víctima del conflicto armado en el departamento del Cauca</v>
          </cell>
          <cell r="C167">
            <v>0</v>
          </cell>
          <cell r="D167">
            <v>1399800000</v>
          </cell>
          <cell r="E167">
            <v>0</v>
          </cell>
          <cell r="F167">
            <v>0</v>
          </cell>
          <cell r="G167">
            <v>0</v>
          </cell>
          <cell r="H167">
            <v>1399800000</v>
          </cell>
          <cell r="I167">
            <v>1399800000</v>
          </cell>
          <cell r="J167">
            <v>1399800000</v>
          </cell>
          <cell r="K167">
            <v>976987822</v>
          </cell>
          <cell r="L167">
            <v>976987822</v>
          </cell>
          <cell r="M167">
            <v>493003389</v>
          </cell>
          <cell r="N167">
            <v>493003389</v>
          </cell>
          <cell r="O167">
            <v>281732562</v>
          </cell>
          <cell r="P167">
            <v>281732562</v>
          </cell>
          <cell r="Q167">
            <v>278432562</v>
          </cell>
          <cell r="R167">
            <v>278432562</v>
          </cell>
          <cell r="S167">
            <v>0</v>
          </cell>
          <cell r="T167">
            <v>0</v>
          </cell>
          <cell r="U167">
            <v>422812178</v>
          </cell>
          <cell r="V167">
            <v>30.2051848835548</v>
          </cell>
          <cell r="W167">
            <v>906796611</v>
          </cell>
          <cell r="X167">
            <v>64.780440848692692</v>
          </cell>
          <cell r="Y167">
            <v>1118067438</v>
          </cell>
          <cell r="Z167">
            <v>79.873370338619793</v>
          </cell>
          <cell r="AA167">
            <v>483984433</v>
          </cell>
          <cell r="AB167">
            <v>211270827</v>
          </cell>
          <cell r="AC167">
            <v>3300000</v>
          </cell>
        </row>
        <row r="168">
          <cell r="A168" t="str">
            <v>I.410.705.296.0.01.00.1</v>
          </cell>
          <cell r="B168" t="str">
            <v>Contrato 650 de 2018 Depto Cauca. Caracterización integral a la población víctima del conflicto armado en el departamento del Cauca</v>
          </cell>
          <cell r="C168">
            <v>0</v>
          </cell>
          <cell r="D168">
            <v>1399800000</v>
          </cell>
          <cell r="E168">
            <v>0</v>
          </cell>
          <cell r="F168">
            <v>0</v>
          </cell>
          <cell r="G168">
            <v>0</v>
          </cell>
          <cell r="H168">
            <v>1399800000</v>
          </cell>
          <cell r="I168">
            <v>1399800000</v>
          </cell>
          <cell r="J168">
            <v>1399800000</v>
          </cell>
          <cell r="K168">
            <v>976987822</v>
          </cell>
          <cell r="L168">
            <v>976987822</v>
          </cell>
          <cell r="M168">
            <v>493003389</v>
          </cell>
          <cell r="N168">
            <v>493003389</v>
          </cell>
          <cell r="O168">
            <v>281732562</v>
          </cell>
          <cell r="P168">
            <v>281732562</v>
          </cell>
          <cell r="Q168">
            <v>278432562</v>
          </cell>
          <cell r="R168">
            <v>278432562</v>
          </cell>
          <cell r="S168">
            <v>0</v>
          </cell>
          <cell r="T168">
            <v>0</v>
          </cell>
          <cell r="U168">
            <v>422812178</v>
          </cell>
          <cell r="V168">
            <v>30.2051848835548</v>
          </cell>
          <cell r="W168">
            <v>906796611</v>
          </cell>
          <cell r="X168">
            <v>64.780440848692692</v>
          </cell>
          <cell r="Y168">
            <v>1118067438</v>
          </cell>
          <cell r="Z168">
            <v>79.873370338619793</v>
          </cell>
          <cell r="AA168">
            <v>483984433</v>
          </cell>
          <cell r="AB168">
            <v>211270827</v>
          </cell>
          <cell r="AC168">
            <v>3300000</v>
          </cell>
        </row>
        <row r="169">
          <cell r="A169" t="str">
            <v>I.410.705.296.0.01.00.1.4901427</v>
          </cell>
          <cell r="B169" t="str">
            <v>Contrato 650 de 2018 Depto Cauca. Caracterización integral a la población víctima del conflicto armado en el departamento del Cauca</v>
          </cell>
          <cell r="C169">
            <v>0</v>
          </cell>
          <cell r="D169">
            <v>1399800000</v>
          </cell>
          <cell r="E169">
            <v>0</v>
          </cell>
          <cell r="F169">
            <v>0</v>
          </cell>
          <cell r="G169">
            <v>0</v>
          </cell>
          <cell r="H169">
            <v>1399800000</v>
          </cell>
          <cell r="I169">
            <v>1399800000</v>
          </cell>
          <cell r="J169">
            <v>1399800000</v>
          </cell>
          <cell r="K169">
            <v>976987822</v>
          </cell>
          <cell r="L169">
            <v>976987822</v>
          </cell>
          <cell r="M169">
            <v>493003389</v>
          </cell>
          <cell r="N169">
            <v>493003389</v>
          </cell>
          <cell r="O169">
            <v>281732562</v>
          </cell>
          <cell r="P169">
            <v>281732562</v>
          </cell>
          <cell r="Q169">
            <v>278432562</v>
          </cell>
          <cell r="R169">
            <v>278432562</v>
          </cell>
          <cell r="S169">
            <v>0</v>
          </cell>
          <cell r="T169">
            <v>0</v>
          </cell>
          <cell r="U169">
            <v>422812178</v>
          </cell>
          <cell r="V169">
            <v>30.2051848835548</v>
          </cell>
          <cell r="W169">
            <v>906796611</v>
          </cell>
          <cell r="X169">
            <v>64.780440848692692</v>
          </cell>
          <cell r="Y169">
            <v>1118067438</v>
          </cell>
          <cell r="Z169">
            <v>79.873370338619793</v>
          </cell>
          <cell r="AA169">
            <v>483984433</v>
          </cell>
          <cell r="AB169">
            <v>211270827</v>
          </cell>
          <cell r="AC169">
            <v>3300000</v>
          </cell>
        </row>
        <row r="170">
          <cell r="A170" t="str">
            <v>I.410.705.297</v>
          </cell>
          <cell r="B170" t="str">
            <v>Convenio 823 de 2018 MEN. Desarrollar el plan estratégico de educación rural para el departamento del Cauca</v>
          </cell>
          <cell r="C170">
            <v>0</v>
          </cell>
          <cell r="D170">
            <v>1038300000</v>
          </cell>
          <cell r="E170">
            <v>0</v>
          </cell>
          <cell r="F170">
            <v>0</v>
          </cell>
          <cell r="G170">
            <v>0</v>
          </cell>
          <cell r="H170">
            <v>1038300000</v>
          </cell>
          <cell r="I170">
            <v>1038300000</v>
          </cell>
          <cell r="J170">
            <v>1038300000</v>
          </cell>
          <cell r="K170">
            <v>981557211</v>
          </cell>
          <cell r="L170">
            <v>981557211</v>
          </cell>
          <cell r="M170">
            <v>967057211</v>
          </cell>
          <cell r="N170">
            <v>967057211</v>
          </cell>
          <cell r="O170">
            <v>705334975</v>
          </cell>
          <cell r="P170">
            <v>705334975</v>
          </cell>
          <cell r="Q170">
            <v>672756063</v>
          </cell>
          <cell r="R170">
            <v>672756063</v>
          </cell>
          <cell r="S170">
            <v>0</v>
          </cell>
          <cell r="T170">
            <v>0</v>
          </cell>
          <cell r="U170">
            <v>56742789</v>
          </cell>
          <cell r="V170">
            <v>5.4649705287489203</v>
          </cell>
          <cell r="W170">
            <v>71242789</v>
          </cell>
          <cell r="X170">
            <v>6.8614840604834795</v>
          </cell>
          <cell r="Y170">
            <v>332965025</v>
          </cell>
          <cell r="Z170">
            <v>32.0682871039199</v>
          </cell>
          <cell r="AA170">
            <v>14500000</v>
          </cell>
          <cell r="AB170">
            <v>261722236</v>
          </cell>
          <cell r="AC170">
            <v>32578912</v>
          </cell>
        </row>
        <row r="171">
          <cell r="A171" t="str">
            <v>I.410.705.297.0</v>
          </cell>
          <cell r="B171" t="str">
            <v>Convenio 823 de 2018 MEN. Desarrollar el plan estratégico de educación rural para el departamento del Cauca</v>
          </cell>
          <cell r="C171">
            <v>0</v>
          </cell>
          <cell r="D171">
            <v>1038300000</v>
          </cell>
          <cell r="E171">
            <v>0</v>
          </cell>
          <cell r="F171">
            <v>0</v>
          </cell>
          <cell r="G171">
            <v>0</v>
          </cell>
          <cell r="H171">
            <v>1038300000</v>
          </cell>
          <cell r="I171">
            <v>1038300000</v>
          </cell>
          <cell r="J171">
            <v>1038300000</v>
          </cell>
          <cell r="K171">
            <v>981557211</v>
          </cell>
          <cell r="L171">
            <v>981557211</v>
          </cell>
          <cell r="M171">
            <v>967057211</v>
          </cell>
          <cell r="N171">
            <v>967057211</v>
          </cell>
          <cell r="O171">
            <v>705334975</v>
          </cell>
          <cell r="P171">
            <v>705334975</v>
          </cell>
          <cell r="Q171">
            <v>672756063</v>
          </cell>
          <cell r="R171">
            <v>672756063</v>
          </cell>
          <cell r="S171">
            <v>0</v>
          </cell>
          <cell r="T171">
            <v>0</v>
          </cell>
          <cell r="U171">
            <v>56742789</v>
          </cell>
          <cell r="V171">
            <v>5.4649705287489203</v>
          </cell>
          <cell r="W171">
            <v>71242789</v>
          </cell>
          <cell r="X171">
            <v>6.8614840604834795</v>
          </cell>
          <cell r="Y171">
            <v>332965025</v>
          </cell>
          <cell r="Z171">
            <v>32.0682871039199</v>
          </cell>
          <cell r="AA171">
            <v>14500000</v>
          </cell>
          <cell r="AB171">
            <v>261722236</v>
          </cell>
          <cell r="AC171">
            <v>32578912</v>
          </cell>
        </row>
        <row r="172">
          <cell r="A172" t="str">
            <v>I.410.705.297.0.01</v>
          </cell>
          <cell r="B172" t="str">
            <v>Convenio 823 de 2018 MEN. Desarrollar el plan estratégico de educación rural para el departamento del Cauca</v>
          </cell>
          <cell r="C172">
            <v>0</v>
          </cell>
          <cell r="D172">
            <v>1038300000</v>
          </cell>
          <cell r="E172">
            <v>0</v>
          </cell>
          <cell r="F172">
            <v>0</v>
          </cell>
          <cell r="G172">
            <v>0</v>
          </cell>
          <cell r="H172">
            <v>1038300000</v>
          </cell>
          <cell r="I172">
            <v>1038300000</v>
          </cell>
          <cell r="J172">
            <v>1038300000</v>
          </cell>
          <cell r="K172">
            <v>981557211</v>
          </cell>
          <cell r="L172">
            <v>981557211</v>
          </cell>
          <cell r="M172">
            <v>967057211</v>
          </cell>
          <cell r="N172">
            <v>967057211</v>
          </cell>
          <cell r="O172">
            <v>705334975</v>
          </cell>
          <cell r="P172">
            <v>705334975</v>
          </cell>
          <cell r="Q172">
            <v>672756063</v>
          </cell>
          <cell r="R172">
            <v>672756063</v>
          </cell>
          <cell r="S172">
            <v>0</v>
          </cell>
          <cell r="T172">
            <v>0</v>
          </cell>
          <cell r="U172">
            <v>56742789</v>
          </cell>
          <cell r="V172">
            <v>5.4649705287489203</v>
          </cell>
          <cell r="W172">
            <v>71242789</v>
          </cell>
          <cell r="X172">
            <v>6.8614840604834795</v>
          </cell>
          <cell r="Y172">
            <v>332965025</v>
          </cell>
          <cell r="Z172">
            <v>32.0682871039199</v>
          </cell>
          <cell r="AA172">
            <v>14500000</v>
          </cell>
          <cell r="AB172">
            <v>261722236</v>
          </cell>
          <cell r="AC172">
            <v>32578912</v>
          </cell>
        </row>
        <row r="173">
          <cell r="A173" t="str">
            <v>I.410.705.297.0.01.00</v>
          </cell>
          <cell r="B173" t="str">
            <v>Convenio 823 de 2018 MEN. Desarrollar el plan estratégico de educación rural para el departamento del Cauca</v>
          </cell>
          <cell r="C173">
            <v>0</v>
          </cell>
          <cell r="D173">
            <v>1038300000</v>
          </cell>
          <cell r="E173">
            <v>0</v>
          </cell>
          <cell r="F173">
            <v>0</v>
          </cell>
          <cell r="G173">
            <v>0</v>
          </cell>
          <cell r="H173">
            <v>1038300000</v>
          </cell>
          <cell r="I173">
            <v>1038300000</v>
          </cell>
          <cell r="J173">
            <v>1038300000</v>
          </cell>
          <cell r="K173">
            <v>981557211</v>
          </cell>
          <cell r="L173">
            <v>981557211</v>
          </cell>
          <cell r="M173">
            <v>967057211</v>
          </cell>
          <cell r="N173">
            <v>967057211</v>
          </cell>
          <cell r="O173">
            <v>705334975</v>
          </cell>
          <cell r="P173">
            <v>705334975</v>
          </cell>
          <cell r="Q173">
            <v>672756063</v>
          </cell>
          <cell r="R173">
            <v>672756063</v>
          </cell>
          <cell r="S173">
            <v>0</v>
          </cell>
          <cell r="T173">
            <v>0</v>
          </cell>
          <cell r="U173">
            <v>56742789</v>
          </cell>
          <cell r="V173">
            <v>5.4649705287489203</v>
          </cell>
          <cell r="W173">
            <v>71242789</v>
          </cell>
          <cell r="X173">
            <v>6.8614840604834795</v>
          </cell>
          <cell r="Y173">
            <v>332965025</v>
          </cell>
          <cell r="Z173">
            <v>32.0682871039199</v>
          </cell>
          <cell r="AA173">
            <v>14500000</v>
          </cell>
          <cell r="AB173">
            <v>261722236</v>
          </cell>
          <cell r="AC173">
            <v>32578912</v>
          </cell>
        </row>
        <row r="174">
          <cell r="A174" t="str">
            <v>I.410.705.297.0.01.00.1</v>
          </cell>
          <cell r="B174" t="str">
            <v>Convenio 823 de 2018 MEN. Desarrollar el plan estratégico de educación rural para el departamento del Cauca</v>
          </cell>
          <cell r="C174">
            <v>0</v>
          </cell>
          <cell r="D174">
            <v>1038300000</v>
          </cell>
          <cell r="E174">
            <v>0</v>
          </cell>
          <cell r="F174">
            <v>0</v>
          </cell>
          <cell r="G174">
            <v>0</v>
          </cell>
          <cell r="H174">
            <v>1038300000</v>
          </cell>
          <cell r="I174">
            <v>1038300000</v>
          </cell>
          <cell r="J174">
            <v>1038300000</v>
          </cell>
          <cell r="K174">
            <v>981557211</v>
          </cell>
          <cell r="L174">
            <v>981557211</v>
          </cell>
          <cell r="M174">
            <v>967057211</v>
          </cell>
          <cell r="N174">
            <v>967057211</v>
          </cell>
          <cell r="O174">
            <v>705334975</v>
          </cell>
          <cell r="P174">
            <v>705334975</v>
          </cell>
          <cell r="Q174">
            <v>672756063</v>
          </cell>
          <cell r="R174">
            <v>672756063</v>
          </cell>
          <cell r="S174">
            <v>0</v>
          </cell>
          <cell r="T174">
            <v>0</v>
          </cell>
          <cell r="U174">
            <v>56742789</v>
          </cell>
          <cell r="V174">
            <v>5.4649705287489203</v>
          </cell>
          <cell r="W174">
            <v>71242789</v>
          </cell>
          <cell r="X174">
            <v>6.8614840604834795</v>
          </cell>
          <cell r="Y174">
            <v>332965025</v>
          </cell>
          <cell r="Z174">
            <v>32.0682871039199</v>
          </cell>
          <cell r="AA174">
            <v>14500000</v>
          </cell>
          <cell r="AB174">
            <v>261722236</v>
          </cell>
          <cell r="AC174">
            <v>32578912</v>
          </cell>
        </row>
        <row r="175">
          <cell r="A175" t="str">
            <v>I.410.705.297.0.01.00.1.4901429</v>
          </cell>
          <cell r="B175" t="str">
            <v>Convenio 823 de 2018 MEN. Desarrollar el plan estratégico de educación rural para el departamento del Cauca</v>
          </cell>
          <cell r="C175">
            <v>0</v>
          </cell>
          <cell r="D175">
            <v>1038300000</v>
          </cell>
          <cell r="E175">
            <v>0</v>
          </cell>
          <cell r="F175">
            <v>0</v>
          </cell>
          <cell r="G175">
            <v>0</v>
          </cell>
          <cell r="H175">
            <v>1038300000</v>
          </cell>
          <cell r="I175">
            <v>1038300000</v>
          </cell>
          <cell r="J175">
            <v>1038300000</v>
          </cell>
          <cell r="K175">
            <v>981557211</v>
          </cell>
          <cell r="L175">
            <v>981557211</v>
          </cell>
          <cell r="M175">
            <v>967057211</v>
          </cell>
          <cell r="N175">
            <v>967057211</v>
          </cell>
          <cell r="O175">
            <v>705334975</v>
          </cell>
          <cell r="P175">
            <v>705334975</v>
          </cell>
          <cell r="Q175">
            <v>672756063</v>
          </cell>
          <cell r="R175">
            <v>672756063</v>
          </cell>
          <cell r="S175">
            <v>0</v>
          </cell>
          <cell r="T175">
            <v>0</v>
          </cell>
          <cell r="U175">
            <v>56742789</v>
          </cell>
          <cell r="V175">
            <v>5.4649705287489203</v>
          </cell>
          <cell r="W175">
            <v>71242789</v>
          </cell>
          <cell r="X175">
            <v>6.8614840604834795</v>
          </cell>
          <cell r="Y175">
            <v>332965025</v>
          </cell>
          <cell r="Z175">
            <v>32.0682871039199</v>
          </cell>
          <cell r="AA175">
            <v>14500000</v>
          </cell>
          <cell r="AB175">
            <v>261722236</v>
          </cell>
          <cell r="AC175">
            <v>32578912</v>
          </cell>
        </row>
        <row r="176">
          <cell r="A176" t="str">
            <v>I.410.705.298</v>
          </cell>
          <cell r="B176" t="str">
            <v>Convenio 201801 FPIT.Efecto vasomotor de péptidos de  masa molecular 2-6,5 KDa del veneno del escorpión Centruroides margaritatus sobre el endotelio de arteria aorta de rattus norvergicus</v>
          </cell>
          <cell r="C176">
            <v>0</v>
          </cell>
          <cell r="D176">
            <v>7100000</v>
          </cell>
          <cell r="E176">
            <v>0</v>
          </cell>
          <cell r="F176">
            <v>0</v>
          </cell>
          <cell r="G176">
            <v>0</v>
          </cell>
          <cell r="H176">
            <v>7100000</v>
          </cell>
          <cell r="I176">
            <v>7100000</v>
          </cell>
          <cell r="J176">
            <v>7100000</v>
          </cell>
          <cell r="K176">
            <v>6946864</v>
          </cell>
          <cell r="L176">
            <v>6946864</v>
          </cell>
          <cell r="M176">
            <v>6946864</v>
          </cell>
          <cell r="N176">
            <v>6946864</v>
          </cell>
          <cell r="O176">
            <v>0</v>
          </cell>
          <cell r="P176">
            <v>0</v>
          </cell>
          <cell r="Q176">
            <v>0</v>
          </cell>
          <cell r="R176">
            <v>0</v>
          </cell>
          <cell r="S176">
            <v>0</v>
          </cell>
          <cell r="T176">
            <v>0</v>
          </cell>
          <cell r="U176">
            <v>153136</v>
          </cell>
          <cell r="V176">
            <v>2.1568450704225404</v>
          </cell>
          <cell r="W176">
            <v>153136</v>
          </cell>
          <cell r="X176">
            <v>2.1568450704225404</v>
          </cell>
          <cell r="Y176">
            <v>7100000</v>
          </cell>
          <cell r="Z176">
            <v>100</v>
          </cell>
          <cell r="AA176">
            <v>0</v>
          </cell>
          <cell r="AB176">
            <v>6946864</v>
          </cell>
          <cell r="AC176">
            <v>0</v>
          </cell>
        </row>
        <row r="177">
          <cell r="A177" t="str">
            <v>I.410.705.298.0</v>
          </cell>
          <cell r="B177" t="str">
            <v>Convenio 201801 FPIT.Efecto vasomotor de péptidos de  masa molecular 2-6,5 KDa del veneno del escorpión Centruroides margaritatus sobre el endotelio de arteria aorta de rattus norvergicus</v>
          </cell>
          <cell r="C177">
            <v>0</v>
          </cell>
          <cell r="D177">
            <v>7100000</v>
          </cell>
          <cell r="E177">
            <v>0</v>
          </cell>
          <cell r="F177">
            <v>0</v>
          </cell>
          <cell r="G177">
            <v>0</v>
          </cell>
          <cell r="H177">
            <v>7100000</v>
          </cell>
          <cell r="I177">
            <v>7100000</v>
          </cell>
          <cell r="J177">
            <v>7100000</v>
          </cell>
          <cell r="K177">
            <v>6946864</v>
          </cell>
          <cell r="L177">
            <v>6946864</v>
          </cell>
          <cell r="M177">
            <v>6946864</v>
          </cell>
          <cell r="N177">
            <v>6946864</v>
          </cell>
          <cell r="O177">
            <v>0</v>
          </cell>
          <cell r="P177">
            <v>0</v>
          </cell>
          <cell r="Q177">
            <v>0</v>
          </cell>
          <cell r="R177">
            <v>0</v>
          </cell>
          <cell r="S177">
            <v>0</v>
          </cell>
          <cell r="T177">
            <v>0</v>
          </cell>
          <cell r="U177">
            <v>153136</v>
          </cell>
          <cell r="V177">
            <v>2.1568450704225404</v>
          </cell>
          <cell r="W177">
            <v>153136</v>
          </cell>
          <cell r="X177">
            <v>2.1568450704225404</v>
          </cell>
          <cell r="Y177">
            <v>7100000</v>
          </cell>
          <cell r="Z177">
            <v>100</v>
          </cell>
          <cell r="AA177">
            <v>0</v>
          </cell>
          <cell r="AB177">
            <v>6946864</v>
          </cell>
          <cell r="AC177">
            <v>0</v>
          </cell>
        </row>
        <row r="178">
          <cell r="A178" t="str">
            <v>I.410.705.298.0.01</v>
          </cell>
          <cell r="B178" t="str">
            <v>Convenio 201801 FPIT.Efecto vasomotor de péptidos de  masa molecular 2-6,5 KDa del veneno del escorpión Centruroides margaritatus sobre el endotelio de arteria aorta de rattus norvergicus</v>
          </cell>
          <cell r="C178">
            <v>0</v>
          </cell>
          <cell r="D178">
            <v>7100000</v>
          </cell>
          <cell r="E178">
            <v>0</v>
          </cell>
          <cell r="F178">
            <v>0</v>
          </cell>
          <cell r="G178">
            <v>0</v>
          </cell>
          <cell r="H178">
            <v>7100000</v>
          </cell>
          <cell r="I178">
            <v>7100000</v>
          </cell>
          <cell r="J178">
            <v>7100000</v>
          </cell>
          <cell r="K178">
            <v>6946864</v>
          </cell>
          <cell r="L178">
            <v>6946864</v>
          </cell>
          <cell r="M178">
            <v>6946864</v>
          </cell>
          <cell r="N178">
            <v>6946864</v>
          </cell>
          <cell r="O178">
            <v>0</v>
          </cell>
          <cell r="P178">
            <v>0</v>
          </cell>
          <cell r="Q178">
            <v>0</v>
          </cell>
          <cell r="R178">
            <v>0</v>
          </cell>
          <cell r="S178">
            <v>0</v>
          </cell>
          <cell r="T178">
            <v>0</v>
          </cell>
          <cell r="U178">
            <v>153136</v>
          </cell>
          <cell r="V178">
            <v>2.1568450704225404</v>
          </cell>
          <cell r="W178">
            <v>153136</v>
          </cell>
          <cell r="X178">
            <v>2.1568450704225404</v>
          </cell>
          <cell r="Y178">
            <v>7100000</v>
          </cell>
          <cell r="Z178">
            <v>100</v>
          </cell>
          <cell r="AA178">
            <v>0</v>
          </cell>
          <cell r="AB178">
            <v>6946864</v>
          </cell>
          <cell r="AC178">
            <v>0</v>
          </cell>
        </row>
        <row r="179">
          <cell r="A179" t="str">
            <v>I.410.705.298.0.01.00</v>
          </cell>
          <cell r="B179" t="str">
            <v>Convenio 201801 FPIT.Efecto vasomotor de péptidos de  masa molecular 2-6,5 KDa del veneno del escorpión Centruroides margaritatus sobre el endotelio de arteria aorta de rattus norvergicus</v>
          </cell>
          <cell r="C179">
            <v>0</v>
          </cell>
          <cell r="D179">
            <v>7100000</v>
          </cell>
          <cell r="E179">
            <v>0</v>
          </cell>
          <cell r="F179">
            <v>0</v>
          </cell>
          <cell r="G179">
            <v>0</v>
          </cell>
          <cell r="H179">
            <v>7100000</v>
          </cell>
          <cell r="I179">
            <v>7100000</v>
          </cell>
          <cell r="J179">
            <v>7100000</v>
          </cell>
          <cell r="K179">
            <v>6946864</v>
          </cell>
          <cell r="L179">
            <v>6946864</v>
          </cell>
          <cell r="M179">
            <v>6946864</v>
          </cell>
          <cell r="N179">
            <v>6946864</v>
          </cell>
          <cell r="O179">
            <v>0</v>
          </cell>
          <cell r="P179">
            <v>0</v>
          </cell>
          <cell r="Q179">
            <v>0</v>
          </cell>
          <cell r="R179">
            <v>0</v>
          </cell>
          <cell r="S179">
            <v>0</v>
          </cell>
          <cell r="T179">
            <v>0</v>
          </cell>
          <cell r="U179">
            <v>153136</v>
          </cell>
          <cell r="V179">
            <v>2.1568450704225404</v>
          </cell>
          <cell r="W179">
            <v>153136</v>
          </cell>
          <cell r="X179">
            <v>2.1568450704225404</v>
          </cell>
          <cell r="Y179">
            <v>7100000</v>
          </cell>
          <cell r="Z179">
            <v>100</v>
          </cell>
          <cell r="AA179">
            <v>0</v>
          </cell>
          <cell r="AB179">
            <v>6946864</v>
          </cell>
          <cell r="AC179">
            <v>0</v>
          </cell>
        </row>
        <row r="180">
          <cell r="A180" t="str">
            <v>I.410.705.298.0.01.00.1</v>
          </cell>
          <cell r="B180" t="str">
            <v>Convenio 201801 FPIT.Efecto vasomotor de péptidos de  masa molecular 2-6,5 KDa del veneno del escorpión Centruroides margaritatus sobre el endotelio de arteria aorta de rattus norvergicus</v>
          </cell>
          <cell r="C180">
            <v>0</v>
          </cell>
          <cell r="D180">
            <v>7100000</v>
          </cell>
          <cell r="E180">
            <v>0</v>
          </cell>
          <cell r="F180">
            <v>0</v>
          </cell>
          <cell r="G180">
            <v>0</v>
          </cell>
          <cell r="H180">
            <v>7100000</v>
          </cell>
          <cell r="I180">
            <v>7100000</v>
          </cell>
          <cell r="J180">
            <v>7100000</v>
          </cell>
          <cell r="K180">
            <v>6946864</v>
          </cell>
          <cell r="L180">
            <v>6946864</v>
          </cell>
          <cell r="M180">
            <v>6946864</v>
          </cell>
          <cell r="N180">
            <v>6946864</v>
          </cell>
          <cell r="O180">
            <v>0</v>
          </cell>
          <cell r="P180">
            <v>0</v>
          </cell>
          <cell r="Q180">
            <v>0</v>
          </cell>
          <cell r="R180">
            <v>0</v>
          </cell>
          <cell r="S180">
            <v>0</v>
          </cell>
          <cell r="T180">
            <v>0</v>
          </cell>
          <cell r="U180">
            <v>153136</v>
          </cell>
          <cell r="V180">
            <v>2.1568450704225404</v>
          </cell>
          <cell r="W180">
            <v>153136</v>
          </cell>
          <cell r="X180">
            <v>2.1568450704225404</v>
          </cell>
          <cell r="Y180">
            <v>7100000</v>
          </cell>
          <cell r="Z180">
            <v>100</v>
          </cell>
          <cell r="AA180">
            <v>0</v>
          </cell>
          <cell r="AB180">
            <v>6946864</v>
          </cell>
          <cell r="AC180">
            <v>0</v>
          </cell>
        </row>
        <row r="181">
          <cell r="A181" t="str">
            <v>I.410.705.298.0.01.00.1.4902160</v>
          </cell>
          <cell r="B181" t="str">
            <v>Convenio 201801 FPIT.Efecto vasomotor de péptidos de  masa molecular 2-6,5 KDa del veneno del escorpión Centruroides margaritatus sobre el endotelio de arteria aorta de rattus norvergicus</v>
          </cell>
          <cell r="C181">
            <v>0</v>
          </cell>
          <cell r="D181">
            <v>7100000</v>
          </cell>
          <cell r="E181">
            <v>0</v>
          </cell>
          <cell r="F181">
            <v>0</v>
          </cell>
          <cell r="G181">
            <v>0</v>
          </cell>
          <cell r="H181">
            <v>7100000</v>
          </cell>
          <cell r="I181">
            <v>7100000</v>
          </cell>
          <cell r="J181">
            <v>7100000</v>
          </cell>
          <cell r="K181">
            <v>6946864</v>
          </cell>
          <cell r="L181">
            <v>6946864</v>
          </cell>
          <cell r="M181">
            <v>6946864</v>
          </cell>
          <cell r="N181">
            <v>6946864</v>
          </cell>
          <cell r="O181">
            <v>0</v>
          </cell>
          <cell r="P181">
            <v>0</v>
          </cell>
          <cell r="Q181">
            <v>0</v>
          </cell>
          <cell r="R181">
            <v>0</v>
          </cell>
          <cell r="S181">
            <v>0</v>
          </cell>
          <cell r="T181">
            <v>0</v>
          </cell>
          <cell r="U181">
            <v>153136</v>
          </cell>
          <cell r="V181">
            <v>2.1568450704225404</v>
          </cell>
          <cell r="W181">
            <v>153136</v>
          </cell>
          <cell r="X181">
            <v>2.1568450704225404</v>
          </cell>
          <cell r="Y181">
            <v>7100000</v>
          </cell>
          <cell r="Z181">
            <v>100</v>
          </cell>
          <cell r="AA181">
            <v>0</v>
          </cell>
          <cell r="AB181">
            <v>6946864</v>
          </cell>
          <cell r="AC181">
            <v>0</v>
          </cell>
        </row>
        <row r="182">
          <cell r="A182" t="str">
            <v>I.410.705.299</v>
          </cell>
          <cell r="B182" t="str">
            <v>Convenio 857 de 2018 MEN. Moocmentes - construcción de capacidades para la gestión de MOOC para la formación profesional, el desarrollo rural y nuevas generaciones de estudiantes rurales en el mejoramiento de su tránsito a la educación  superior</v>
          </cell>
          <cell r="C182">
            <v>0</v>
          </cell>
          <cell r="D182">
            <v>1163132500</v>
          </cell>
          <cell r="E182">
            <v>0</v>
          </cell>
          <cell r="F182">
            <v>0</v>
          </cell>
          <cell r="G182">
            <v>0</v>
          </cell>
          <cell r="H182">
            <v>1163132500</v>
          </cell>
          <cell r="I182">
            <v>1163132500</v>
          </cell>
          <cell r="J182">
            <v>1163132500</v>
          </cell>
          <cell r="K182">
            <v>799977333</v>
          </cell>
          <cell r="L182">
            <v>799977333</v>
          </cell>
          <cell r="M182">
            <v>799977333</v>
          </cell>
          <cell r="N182">
            <v>799977333</v>
          </cell>
          <cell r="O182">
            <v>471838971</v>
          </cell>
          <cell r="P182">
            <v>471838971</v>
          </cell>
          <cell r="Q182">
            <v>471838971</v>
          </cell>
          <cell r="R182">
            <v>471838971</v>
          </cell>
          <cell r="S182">
            <v>0</v>
          </cell>
          <cell r="T182">
            <v>0</v>
          </cell>
          <cell r="U182">
            <v>363155167</v>
          </cell>
          <cell r="V182">
            <v>31.222166606126098</v>
          </cell>
          <cell r="W182">
            <v>363155167</v>
          </cell>
          <cell r="X182">
            <v>31.222166606126098</v>
          </cell>
          <cell r="Y182">
            <v>691293529</v>
          </cell>
          <cell r="Z182">
            <v>59.433772936445301</v>
          </cell>
          <cell r="AA182">
            <v>0</v>
          </cell>
          <cell r="AB182">
            <v>328138362</v>
          </cell>
          <cell r="AC182">
            <v>0</v>
          </cell>
        </row>
        <row r="183">
          <cell r="A183" t="str">
            <v>I.410.705.299.0</v>
          </cell>
          <cell r="B183" t="str">
            <v>Convenio 857 de 2018 MEN. Moocmentes - construcción de capacidades para la gestión de MOOC para la formación profesional, el desarrollo rural y nuevas generaciones de estudiantes rurales en el mejoramiento de su tránsito a la educación  superior</v>
          </cell>
          <cell r="C183">
            <v>0</v>
          </cell>
          <cell r="D183">
            <v>1163132500</v>
          </cell>
          <cell r="E183">
            <v>0</v>
          </cell>
          <cell r="F183">
            <v>0</v>
          </cell>
          <cell r="G183">
            <v>0</v>
          </cell>
          <cell r="H183">
            <v>1163132500</v>
          </cell>
          <cell r="I183">
            <v>1163132500</v>
          </cell>
          <cell r="J183">
            <v>1163132500</v>
          </cell>
          <cell r="K183">
            <v>799977333</v>
          </cell>
          <cell r="L183">
            <v>799977333</v>
          </cell>
          <cell r="M183">
            <v>799977333</v>
          </cell>
          <cell r="N183">
            <v>799977333</v>
          </cell>
          <cell r="O183">
            <v>471838971</v>
          </cell>
          <cell r="P183">
            <v>471838971</v>
          </cell>
          <cell r="Q183">
            <v>471838971</v>
          </cell>
          <cell r="R183">
            <v>471838971</v>
          </cell>
          <cell r="S183">
            <v>0</v>
          </cell>
          <cell r="T183">
            <v>0</v>
          </cell>
          <cell r="U183">
            <v>363155167</v>
          </cell>
          <cell r="V183">
            <v>31.222166606126098</v>
          </cell>
          <cell r="W183">
            <v>363155167</v>
          </cell>
          <cell r="X183">
            <v>31.222166606126098</v>
          </cell>
          <cell r="Y183">
            <v>691293529</v>
          </cell>
          <cell r="Z183">
            <v>59.433772936445301</v>
          </cell>
          <cell r="AA183">
            <v>0</v>
          </cell>
          <cell r="AB183">
            <v>328138362</v>
          </cell>
          <cell r="AC183">
            <v>0</v>
          </cell>
        </row>
        <row r="184">
          <cell r="A184" t="str">
            <v>I.410.705.299.0.01</v>
          </cell>
          <cell r="B184" t="str">
            <v>Convenio 857 de 2018 MEN. Moocmentes - construcción de capacidades para la gestión de MOOC para la formación profesional, el desarrollo rural y nuevas generaciones de estudiantes rurales en el mejoramiento de su tránsito a la educación  superior</v>
          </cell>
          <cell r="C184">
            <v>0</v>
          </cell>
          <cell r="D184">
            <v>1163132500</v>
          </cell>
          <cell r="E184">
            <v>0</v>
          </cell>
          <cell r="F184">
            <v>0</v>
          </cell>
          <cell r="G184">
            <v>0</v>
          </cell>
          <cell r="H184">
            <v>1163132500</v>
          </cell>
          <cell r="I184">
            <v>1163132500</v>
          </cell>
          <cell r="J184">
            <v>1163132500</v>
          </cell>
          <cell r="K184">
            <v>799977333</v>
          </cell>
          <cell r="L184">
            <v>799977333</v>
          </cell>
          <cell r="M184">
            <v>799977333</v>
          </cell>
          <cell r="N184">
            <v>799977333</v>
          </cell>
          <cell r="O184">
            <v>471838971</v>
          </cell>
          <cell r="P184">
            <v>471838971</v>
          </cell>
          <cell r="Q184">
            <v>471838971</v>
          </cell>
          <cell r="R184">
            <v>471838971</v>
          </cell>
          <cell r="S184">
            <v>0</v>
          </cell>
          <cell r="T184">
            <v>0</v>
          </cell>
          <cell r="U184">
            <v>363155167</v>
          </cell>
          <cell r="V184">
            <v>31.222166606126098</v>
          </cell>
          <cell r="W184">
            <v>363155167</v>
          </cell>
          <cell r="X184">
            <v>31.222166606126098</v>
          </cell>
          <cell r="Y184">
            <v>691293529</v>
          </cell>
          <cell r="Z184">
            <v>59.433772936445301</v>
          </cell>
          <cell r="AA184">
            <v>0</v>
          </cell>
          <cell r="AB184">
            <v>328138362</v>
          </cell>
          <cell r="AC184">
            <v>0</v>
          </cell>
        </row>
        <row r="185">
          <cell r="A185" t="str">
            <v>I.410.705.299.0.01.00</v>
          </cell>
          <cell r="B185" t="str">
            <v>Convenio 857 de 2018 MEN. Moocmentes - construcción de capacidades para la gestión de MOOC para la formación profesional, el desarrollo rural y nuevas generaciones de estudiantes rurales en el mejoramiento de su tránsito a la educación  superior</v>
          </cell>
          <cell r="C185">
            <v>0</v>
          </cell>
          <cell r="D185">
            <v>1163132500</v>
          </cell>
          <cell r="E185">
            <v>0</v>
          </cell>
          <cell r="F185">
            <v>0</v>
          </cell>
          <cell r="G185">
            <v>0</v>
          </cell>
          <cell r="H185">
            <v>1163132500</v>
          </cell>
          <cell r="I185">
            <v>1163132500</v>
          </cell>
          <cell r="J185">
            <v>1163132500</v>
          </cell>
          <cell r="K185">
            <v>799977333</v>
          </cell>
          <cell r="L185">
            <v>799977333</v>
          </cell>
          <cell r="M185">
            <v>799977333</v>
          </cell>
          <cell r="N185">
            <v>799977333</v>
          </cell>
          <cell r="O185">
            <v>471838971</v>
          </cell>
          <cell r="P185">
            <v>471838971</v>
          </cell>
          <cell r="Q185">
            <v>471838971</v>
          </cell>
          <cell r="R185">
            <v>471838971</v>
          </cell>
          <cell r="S185">
            <v>0</v>
          </cell>
          <cell r="T185">
            <v>0</v>
          </cell>
          <cell r="U185">
            <v>363155167</v>
          </cell>
          <cell r="V185">
            <v>31.222166606126098</v>
          </cell>
          <cell r="W185">
            <v>363155167</v>
          </cell>
          <cell r="X185">
            <v>31.222166606126098</v>
          </cell>
          <cell r="Y185">
            <v>691293529</v>
          </cell>
          <cell r="Z185">
            <v>59.433772936445301</v>
          </cell>
          <cell r="AA185">
            <v>0</v>
          </cell>
          <cell r="AB185">
            <v>328138362</v>
          </cell>
          <cell r="AC185">
            <v>0</v>
          </cell>
        </row>
        <row r="186">
          <cell r="A186" t="str">
            <v>I.410.705.299.0.01.00.1</v>
          </cell>
          <cell r="B186" t="str">
            <v>Convenio 857 de 2018 MEN. Moocmentes - construcción de capacidades para la gestión de MOOC para la formación profesional, el desarrollo rural y nuevas generaciones de estudiantes rurales en el mejoramiento de su tránsito a la educación  superior</v>
          </cell>
          <cell r="C186">
            <v>0</v>
          </cell>
          <cell r="D186">
            <v>1163132500</v>
          </cell>
          <cell r="E186">
            <v>0</v>
          </cell>
          <cell r="F186">
            <v>0</v>
          </cell>
          <cell r="G186">
            <v>0</v>
          </cell>
          <cell r="H186">
            <v>1163132500</v>
          </cell>
          <cell r="I186">
            <v>1163132500</v>
          </cell>
          <cell r="J186">
            <v>1163132500</v>
          </cell>
          <cell r="K186">
            <v>799977333</v>
          </cell>
          <cell r="L186">
            <v>799977333</v>
          </cell>
          <cell r="M186">
            <v>799977333</v>
          </cell>
          <cell r="N186">
            <v>799977333</v>
          </cell>
          <cell r="O186">
            <v>471838971</v>
          </cell>
          <cell r="P186">
            <v>471838971</v>
          </cell>
          <cell r="Q186">
            <v>471838971</v>
          </cell>
          <cell r="R186">
            <v>471838971</v>
          </cell>
          <cell r="S186">
            <v>0</v>
          </cell>
          <cell r="T186">
            <v>0</v>
          </cell>
          <cell r="U186">
            <v>363155167</v>
          </cell>
          <cell r="V186">
            <v>31.222166606126098</v>
          </cell>
          <cell r="W186">
            <v>363155167</v>
          </cell>
          <cell r="X186">
            <v>31.222166606126098</v>
          </cell>
          <cell r="Y186">
            <v>691293529</v>
          </cell>
          <cell r="Z186">
            <v>59.433772936445301</v>
          </cell>
          <cell r="AA186">
            <v>0</v>
          </cell>
          <cell r="AB186">
            <v>328138362</v>
          </cell>
          <cell r="AC186">
            <v>0</v>
          </cell>
        </row>
        <row r="187">
          <cell r="A187" t="str">
            <v>I.410.705.299.0.01.00.1.4901430</v>
          </cell>
          <cell r="B187" t="str">
            <v>Convenio 857 de 2018 MEN. Moocmentes - construcción de capacidades para la gestión de MOOC para la formación profesional, el desarrollo rural y nuevas generaciones de estudiantes rurales en el mejoramiento de su tránsito a la educación  superior</v>
          </cell>
          <cell r="C187">
            <v>0</v>
          </cell>
          <cell r="D187">
            <v>1163132500</v>
          </cell>
          <cell r="E187">
            <v>0</v>
          </cell>
          <cell r="F187">
            <v>0</v>
          </cell>
          <cell r="G187">
            <v>0</v>
          </cell>
          <cell r="H187">
            <v>1163132500</v>
          </cell>
          <cell r="I187">
            <v>1163132500</v>
          </cell>
          <cell r="J187">
            <v>1163132500</v>
          </cell>
          <cell r="K187">
            <v>799977333</v>
          </cell>
          <cell r="L187">
            <v>799977333</v>
          </cell>
          <cell r="M187">
            <v>799977333</v>
          </cell>
          <cell r="N187">
            <v>799977333</v>
          </cell>
          <cell r="O187">
            <v>471838971</v>
          </cell>
          <cell r="P187">
            <v>471838971</v>
          </cell>
          <cell r="Q187">
            <v>471838971</v>
          </cell>
          <cell r="R187">
            <v>471838971</v>
          </cell>
          <cell r="S187">
            <v>0</v>
          </cell>
          <cell r="T187">
            <v>0</v>
          </cell>
          <cell r="U187">
            <v>363155167</v>
          </cell>
          <cell r="V187">
            <v>31.222166606126098</v>
          </cell>
          <cell r="W187">
            <v>363155167</v>
          </cell>
          <cell r="X187">
            <v>31.222166606126098</v>
          </cell>
          <cell r="Y187">
            <v>691293529</v>
          </cell>
          <cell r="Z187">
            <v>59.433772936445301</v>
          </cell>
          <cell r="AA187">
            <v>0</v>
          </cell>
          <cell r="AB187">
            <v>328138362</v>
          </cell>
          <cell r="AC187">
            <v>0</v>
          </cell>
        </row>
        <row r="188">
          <cell r="A188" t="str">
            <v>I.410.705.301</v>
          </cell>
          <cell r="B188" t="str">
            <v>Contrato 1.130.02-59.1-2476 Gob. Valle. fortalecimiento de las capacidades de I+D+I para la producción de ingredientes naturales a partir de biomasa residual Palmira, Valle del Cauca, Occidente</v>
          </cell>
          <cell r="C188">
            <v>0</v>
          </cell>
          <cell r="D188">
            <v>66744000</v>
          </cell>
          <cell r="E188">
            <v>0</v>
          </cell>
          <cell r="F188">
            <v>0</v>
          </cell>
          <cell r="G188">
            <v>0</v>
          </cell>
          <cell r="H188">
            <v>66744000</v>
          </cell>
          <cell r="I188">
            <v>66744000</v>
          </cell>
          <cell r="J188">
            <v>66744000</v>
          </cell>
          <cell r="K188">
            <v>10192139</v>
          </cell>
          <cell r="L188">
            <v>10192139</v>
          </cell>
          <cell r="M188">
            <v>10192139</v>
          </cell>
          <cell r="N188">
            <v>10192139</v>
          </cell>
          <cell r="O188">
            <v>192714</v>
          </cell>
          <cell r="P188">
            <v>192714</v>
          </cell>
          <cell r="Q188">
            <v>0</v>
          </cell>
          <cell r="R188">
            <v>0</v>
          </cell>
          <cell r="S188">
            <v>0</v>
          </cell>
          <cell r="T188">
            <v>0</v>
          </cell>
          <cell r="U188">
            <v>56551861</v>
          </cell>
          <cell r="V188">
            <v>84.72950527388231</v>
          </cell>
          <cell r="W188">
            <v>56551861</v>
          </cell>
          <cell r="X188">
            <v>84.72950527388231</v>
          </cell>
          <cell r="Y188">
            <v>66551286</v>
          </cell>
          <cell r="Z188">
            <v>99.711263933836705</v>
          </cell>
          <cell r="AA188">
            <v>0</v>
          </cell>
          <cell r="AB188">
            <v>9999425</v>
          </cell>
          <cell r="AC188">
            <v>192714</v>
          </cell>
        </row>
        <row r="189">
          <cell r="A189" t="str">
            <v>I.410.705.301.0</v>
          </cell>
          <cell r="B189" t="str">
            <v>Contrato 1.130.02-59.1-2476 Gob. Valle. fortalecimiento de las capacidades de I+D+I para la producción de ingredientes naturales a partir de biomasa residual Palmira, Valle del Cauca, Occidente</v>
          </cell>
          <cell r="C189">
            <v>0</v>
          </cell>
          <cell r="D189">
            <v>66744000</v>
          </cell>
          <cell r="E189">
            <v>0</v>
          </cell>
          <cell r="F189">
            <v>0</v>
          </cell>
          <cell r="G189">
            <v>0</v>
          </cell>
          <cell r="H189">
            <v>66744000</v>
          </cell>
          <cell r="I189">
            <v>66744000</v>
          </cell>
          <cell r="J189">
            <v>66744000</v>
          </cell>
          <cell r="K189">
            <v>10192139</v>
          </cell>
          <cell r="L189">
            <v>10192139</v>
          </cell>
          <cell r="M189">
            <v>10192139</v>
          </cell>
          <cell r="N189">
            <v>10192139</v>
          </cell>
          <cell r="O189">
            <v>192714</v>
          </cell>
          <cell r="P189">
            <v>192714</v>
          </cell>
          <cell r="Q189">
            <v>0</v>
          </cell>
          <cell r="R189">
            <v>0</v>
          </cell>
          <cell r="S189">
            <v>0</v>
          </cell>
          <cell r="T189">
            <v>0</v>
          </cell>
          <cell r="U189">
            <v>56551861</v>
          </cell>
          <cell r="V189">
            <v>84.72950527388231</v>
          </cell>
          <cell r="W189">
            <v>56551861</v>
          </cell>
          <cell r="X189">
            <v>84.72950527388231</v>
          </cell>
          <cell r="Y189">
            <v>66551286</v>
          </cell>
          <cell r="Z189">
            <v>99.711263933836705</v>
          </cell>
          <cell r="AA189">
            <v>0</v>
          </cell>
          <cell r="AB189">
            <v>9999425</v>
          </cell>
          <cell r="AC189">
            <v>192714</v>
          </cell>
        </row>
        <row r="190">
          <cell r="A190" t="str">
            <v>I.410.705.301.0.01</v>
          </cell>
          <cell r="B190" t="str">
            <v>Contrato 1.130.02-59.1-2476 Gob. Valle. fortalecimiento de las capacidades de I+D+I para la producción de ingredientes naturales a partir de biomasa residual Palmira, Valle del Cauca, Occidente</v>
          </cell>
          <cell r="C190">
            <v>0</v>
          </cell>
          <cell r="D190">
            <v>66744000</v>
          </cell>
          <cell r="E190">
            <v>0</v>
          </cell>
          <cell r="F190">
            <v>0</v>
          </cell>
          <cell r="G190">
            <v>0</v>
          </cell>
          <cell r="H190">
            <v>66744000</v>
          </cell>
          <cell r="I190">
            <v>66744000</v>
          </cell>
          <cell r="J190">
            <v>66744000</v>
          </cell>
          <cell r="K190">
            <v>10192139</v>
          </cell>
          <cell r="L190">
            <v>10192139</v>
          </cell>
          <cell r="M190">
            <v>10192139</v>
          </cell>
          <cell r="N190">
            <v>10192139</v>
          </cell>
          <cell r="O190">
            <v>192714</v>
          </cell>
          <cell r="P190">
            <v>192714</v>
          </cell>
          <cell r="Q190">
            <v>0</v>
          </cell>
          <cell r="R190">
            <v>0</v>
          </cell>
          <cell r="S190">
            <v>0</v>
          </cell>
          <cell r="T190">
            <v>0</v>
          </cell>
          <cell r="U190">
            <v>56551861</v>
          </cell>
          <cell r="V190">
            <v>84.72950527388231</v>
          </cell>
          <cell r="W190">
            <v>56551861</v>
          </cell>
          <cell r="X190">
            <v>84.72950527388231</v>
          </cell>
          <cell r="Y190">
            <v>66551286</v>
          </cell>
          <cell r="Z190">
            <v>99.711263933836705</v>
          </cell>
          <cell r="AA190">
            <v>0</v>
          </cell>
          <cell r="AB190">
            <v>9999425</v>
          </cell>
          <cell r="AC190">
            <v>192714</v>
          </cell>
        </row>
        <row r="191">
          <cell r="A191" t="str">
            <v>I.410.705.301.0.01.00</v>
          </cell>
          <cell r="B191" t="str">
            <v>Contrato 1.130.02-59.1-2476 Gob. Valle. fortalecimiento de las capacidades de I+D+I para la producción de ingredientes naturales a partir de biomasa residual Palmira, Valle del Cauca, Occidente</v>
          </cell>
          <cell r="C191">
            <v>0</v>
          </cell>
          <cell r="D191">
            <v>66744000</v>
          </cell>
          <cell r="E191">
            <v>0</v>
          </cell>
          <cell r="F191">
            <v>0</v>
          </cell>
          <cell r="G191">
            <v>0</v>
          </cell>
          <cell r="H191">
            <v>66744000</v>
          </cell>
          <cell r="I191">
            <v>66744000</v>
          </cell>
          <cell r="J191">
            <v>66744000</v>
          </cell>
          <cell r="K191">
            <v>10192139</v>
          </cell>
          <cell r="L191">
            <v>10192139</v>
          </cell>
          <cell r="M191">
            <v>10192139</v>
          </cell>
          <cell r="N191">
            <v>10192139</v>
          </cell>
          <cell r="O191">
            <v>192714</v>
          </cell>
          <cell r="P191">
            <v>192714</v>
          </cell>
          <cell r="Q191">
            <v>0</v>
          </cell>
          <cell r="R191">
            <v>0</v>
          </cell>
          <cell r="S191">
            <v>0</v>
          </cell>
          <cell r="T191">
            <v>0</v>
          </cell>
          <cell r="U191">
            <v>56551861</v>
          </cell>
          <cell r="V191">
            <v>84.72950527388231</v>
          </cell>
          <cell r="W191">
            <v>56551861</v>
          </cell>
          <cell r="X191">
            <v>84.72950527388231</v>
          </cell>
          <cell r="Y191">
            <v>66551286</v>
          </cell>
          <cell r="Z191">
            <v>99.711263933836705</v>
          </cell>
          <cell r="AA191">
            <v>0</v>
          </cell>
          <cell r="AB191">
            <v>9999425</v>
          </cell>
          <cell r="AC191">
            <v>192714</v>
          </cell>
        </row>
        <row r="192">
          <cell r="A192" t="str">
            <v>I.410.705.301.0.01.00.1</v>
          </cell>
          <cell r="B192" t="str">
            <v>Contrato 1.130.02-59.1-2476 Gob. Valle. fortalecimiento de las capacidades de I+D+I para la producción de ingredientes naturales a partir de biomasa residual Palmira, Valle del Cauca, Occidente</v>
          </cell>
          <cell r="C192">
            <v>0</v>
          </cell>
          <cell r="D192">
            <v>66744000</v>
          </cell>
          <cell r="E192">
            <v>0</v>
          </cell>
          <cell r="F192">
            <v>0</v>
          </cell>
          <cell r="G192">
            <v>0</v>
          </cell>
          <cell r="H192">
            <v>66744000</v>
          </cell>
          <cell r="I192">
            <v>66744000</v>
          </cell>
          <cell r="J192">
            <v>66744000</v>
          </cell>
          <cell r="K192">
            <v>10192139</v>
          </cell>
          <cell r="L192">
            <v>10192139</v>
          </cell>
          <cell r="M192">
            <v>10192139</v>
          </cell>
          <cell r="N192">
            <v>10192139</v>
          </cell>
          <cell r="O192">
            <v>192714</v>
          </cell>
          <cell r="P192">
            <v>192714</v>
          </cell>
          <cell r="Q192">
            <v>0</v>
          </cell>
          <cell r="R192">
            <v>0</v>
          </cell>
          <cell r="S192">
            <v>0</v>
          </cell>
          <cell r="T192">
            <v>0</v>
          </cell>
          <cell r="U192">
            <v>56551861</v>
          </cell>
          <cell r="V192">
            <v>84.72950527388231</v>
          </cell>
          <cell r="W192">
            <v>56551861</v>
          </cell>
          <cell r="X192">
            <v>84.72950527388231</v>
          </cell>
          <cell r="Y192">
            <v>66551286</v>
          </cell>
          <cell r="Z192">
            <v>99.711263933836705</v>
          </cell>
          <cell r="AA192">
            <v>0</v>
          </cell>
          <cell r="AB192">
            <v>9999425</v>
          </cell>
          <cell r="AC192">
            <v>192714</v>
          </cell>
        </row>
        <row r="193">
          <cell r="A193" t="str">
            <v>I.410.705.301.0.01.00.1.4901431</v>
          </cell>
          <cell r="B193" t="str">
            <v>Contrato 1.130.02-59.1-2476 Gob. Valle.</v>
          </cell>
          <cell r="C193">
            <v>0</v>
          </cell>
          <cell r="D193">
            <v>66744000</v>
          </cell>
          <cell r="E193">
            <v>0</v>
          </cell>
          <cell r="F193">
            <v>0</v>
          </cell>
          <cell r="G193">
            <v>0</v>
          </cell>
          <cell r="H193">
            <v>66744000</v>
          </cell>
          <cell r="I193">
            <v>66744000</v>
          </cell>
          <cell r="J193">
            <v>66744000</v>
          </cell>
          <cell r="K193">
            <v>10192139</v>
          </cell>
          <cell r="L193">
            <v>10192139</v>
          </cell>
          <cell r="M193">
            <v>10192139</v>
          </cell>
          <cell r="N193">
            <v>10192139</v>
          </cell>
          <cell r="O193">
            <v>192714</v>
          </cell>
          <cell r="P193">
            <v>192714</v>
          </cell>
          <cell r="Q193">
            <v>0</v>
          </cell>
          <cell r="R193">
            <v>0</v>
          </cell>
          <cell r="S193">
            <v>0</v>
          </cell>
          <cell r="T193">
            <v>0</v>
          </cell>
          <cell r="U193">
            <v>56551861</v>
          </cell>
          <cell r="V193">
            <v>84.72950527388231</v>
          </cell>
          <cell r="W193">
            <v>56551861</v>
          </cell>
          <cell r="X193">
            <v>84.72950527388231</v>
          </cell>
          <cell r="Y193">
            <v>66551286</v>
          </cell>
          <cell r="Z193">
            <v>99.711263933836705</v>
          </cell>
          <cell r="AA193">
            <v>0</v>
          </cell>
          <cell r="AB193">
            <v>9999425</v>
          </cell>
          <cell r="AC193">
            <v>192714</v>
          </cell>
        </row>
        <row r="194">
          <cell r="A194" t="str">
            <v>I.410.705.302</v>
          </cell>
          <cell r="B194" t="str">
            <v>Modelo de intervención multidimencional mediante proyectos productivos para mujeres víctimas MIMPPA</v>
          </cell>
          <cell r="C194">
            <v>0</v>
          </cell>
          <cell r="D194">
            <v>9978800</v>
          </cell>
          <cell r="E194">
            <v>0</v>
          </cell>
          <cell r="F194">
            <v>0</v>
          </cell>
          <cell r="G194">
            <v>0</v>
          </cell>
          <cell r="H194">
            <v>9978800</v>
          </cell>
          <cell r="I194">
            <v>9978800</v>
          </cell>
          <cell r="J194">
            <v>9978800</v>
          </cell>
          <cell r="K194">
            <v>1950000</v>
          </cell>
          <cell r="L194">
            <v>1950000</v>
          </cell>
          <cell r="M194">
            <v>1950000</v>
          </cell>
          <cell r="N194">
            <v>1950000</v>
          </cell>
          <cell r="O194">
            <v>0</v>
          </cell>
          <cell r="P194">
            <v>0</v>
          </cell>
          <cell r="Q194">
            <v>0</v>
          </cell>
          <cell r="R194">
            <v>0</v>
          </cell>
          <cell r="S194">
            <v>0</v>
          </cell>
          <cell r="T194">
            <v>0</v>
          </cell>
          <cell r="U194">
            <v>8028800</v>
          </cell>
          <cell r="V194">
            <v>80.458572173006786</v>
          </cell>
          <cell r="W194">
            <v>8028800</v>
          </cell>
          <cell r="X194">
            <v>80.458572173006786</v>
          </cell>
          <cell r="Y194">
            <v>9978800</v>
          </cell>
          <cell r="Z194">
            <v>100</v>
          </cell>
          <cell r="AA194">
            <v>0</v>
          </cell>
          <cell r="AB194">
            <v>1950000</v>
          </cell>
          <cell r="AC194">
            <v>0</v>
          </cell>
        </row>
        <row r="195">
          <cell r="A195" t="str">
            <v>I.410.705.302.0</v>
          </cell>
          <cell r="B195" t="str">
            <v>Modelo de intervención multidimencional mediante proyectos productivos para mujeres víctimas MIMPPA</v>
          </cell>
          <cell r="C195">
            <v>0</v>
          </cell>
          <cell r="D195">
            <v>9978800</v>
          </cell>
          <cell r="E195">
            <v>0</v>
          </cell>
          <cell r="F195">
            <v>0</v>
          </cell>
          <cell r="G195">
            <v>0</v>
          </cell>
          <cell r="H195">
            <v>9978800</v>
          </cell>
          <cell r="I195">
            <v>9978800</v>
          </cell>
          <cell r="J195">
            <v>9978800</v>
          </cell>
          <cell r="K195">
            <v>1950000</v>
          </cell>
          <cell r="L195">
            <v>1950000</v>
          </cell>
          <cell r="M195">
            <v>1950000</v>
          </cell>
          <cell r="N195">
            <v>1950000</v>
          </cell>
          <cell r="O195">
            <v>0</v>
          </cell>
          <cell r="P195">
            <v>0</v>
          </cell>
          <cell r="Q195">
            <v>0</v>
          </cell>
          <cell r="R195">
            <v>0</v>
          </cell>
          <cell r="S195">
            <v>0</v>
          </cell>
          <cell r="T195">
            <v>0</v>
          </cell>
          <cell r="U195">
            <v>8028800</v>
          </cell>
          <cell r="V195">
            <v>80.458572173006786</v>
          </cell>
          <cell r="W195">
            <v>8028800</v>
          </cell>
          <cell r="X195">
            <v>80.458572173006786</v>
          </cell>
          <cell r="Y195">
            <v>9978800</v>
          </cell>
          <cell r="Z195">
            <v>100</v>
          </cell>
          <cell r="AA195">
            <v>0</v>
          </cell>
          <cell r="AB195">
            <v>1950000</v>
          </cell>
          <cell r="AC195">
            <v>0</v>
          </cell>
        </row>
        <row r="196">
          <cell r="A196" t="str">
            <v>I.410.705.302.0.01</v>
          </cell>
          <cell r="B196" t="str">
            <v>Modelo de intervención multidimencional mediante proyectos productivos para mujeres víctimas MIMPPA</v>
          </cell>
          <cell r="C196">
            <v>0</v>
          </cell>
          <cell r="D196">
            <v>9978800</v>
          </cell>
          <cell r="E196">
            <v>0</v>
          </cell>
          <cell r="F196">
            <v>0</v>
          </cell>
          <cell r="G196">
            <v>0</v>
          </cell>
          <cell r="H196">
            <v>9978800</v>
          </cell>
          <cell r="I196">
            <v>9978800</v>
          </cell>
          <cell r="J196">
            <v>9978800</v>
          </cell>
          <cell r="K196">
            <v>1950000</v>
          </cell>
          <cell r="L196">
            <v>1950000</v>
          </cell>
          <cell r="M196">
            <v>1950000</v>
          </cell>
          <cell r="N196">
            <v>1950000</v>
          </cell>
          <cell r="O196">
            <v>0</v>
          </cell>
          <cell r="P196">
            <v>0</v>
          </cell>
          <cell r="Q196">
            <v>0</v>
          </cell>
          <cell r="R196">
            <v>0</v>
          </cell>
          <cell r="S196">
            <v>0</v>
          </cell>
          <cell r="T196">
            <v>0</v>
          </cell>
          <cell r="U196">
            <v>8028800</v>
          </cell>
          <cell r="V196">
            <v>80.458572173006786</v>
          </cell>
          <cell r="W196">
            <v>8028800</v>
          </cell>
          <cell r="X196">
            <v>80.458572173006786</v>
          </cell>
          <cell r="Y196">
            <v>9978800</v>
          </cell>
          <cell r="Z196">
            <v>100</v>
          </cell>
          <cell r="AA196">
            <v>0</v>
          </cell>
          <cell r="AB196">
            <v>1950000</v>
          </cell>
          <cell r="AC196">
            <v>0</v>
          </cell>
        </row>
        <row r="197">
          <cell r="A197" t="str">
            <v>I.410.705.302.0.01.00</v>
          </cell>
          <cell r="B197" t="str">
            <v>Modelo de intervención multidimencional mediante proyectos productivos para mujeres víctimas MIMPPA</v>
          </cell>
          <cell r="C197">
            <v>0</v>
          </cell>
          <cell r="D197">
            <v>9978800</v>
          </cell>
          <cell r="E197">
            <v>0</v>
          </cell>
          <cell r="F197">
            <v>0</v>
          </cell>
          <cell r="G197">
            <v>0</v>
          </cell>
          <cell r="H197">
            <v>9978800</v>
          </cell>
          <cell r="I197">
            <v>9978800</v>
          </cell>
          <cell r="J197">
            <v>9978800</v>
          </cell>
          <cell r="K197">
            <v>1950000</v>
          </cell>
          <cell r="L197">
            <v>1950000</v>
          </cell>
          <cell r="M197">
            <v>1950000</v>
          </cell>
          <cell r="N197">
            <v>1950000</v>
          </cell>
          <cell r="O197">
            <v>0</v>
          </cell>
          <cell r="P197">
            <v>0</v>
          </cell>
          <cell r="Q197">
            <v>0</v>
          </cell>
          <cell r="R197">
            <v>0</v>
          </cell>
          <cell r="S197">
            <v>0</v>
          </cell>
          <cell r="T197">
            <v>0</v>
          </cell>
          <cell r="U197">
            <v>8028800</v>
          </cell>
          <cell r="V197">
            <v>80.458572173006786</v>
          </cell>
          <cell r="W197">
            <v>8028800</v>
          </cell>
          <cell r="X197">
            <v>80.458572173006786</v>
          </cell>
          <cell r="Y197">
            <v>9978800</v>
          </cell>
          <cell r="Z197">
            <v>100</v>
          </cell>
          <cell r="AA197">
            <v>0</v>
          </cell>
          <cell r="AB197">
            <v>1950000</v>
          </cell>
          <cell r="AC197">
            <v>0</v>
          </cell>
        </row>
        <row r="198">
          <cell r="A198" t="str">
            <v>I.410.705.302.0.01.00.1</v>
          </cell>
          <cell r="B198" t="str">
            <v>Modelo de intervención multidimencional mediante proyectos productivos para mujeres víctimas MIMPPA</v>
          </cell>
          <cell r="C198">
            <v>0</v>
          </cell>
          <cell r="D198">
            <v>9978800</v>
          </cell>
          <cell r="E198">
            <v>0</v>
          </cell>
          <cell r="F198">
            <v>0</v>
          </cell>
          <cell r="G198">
            <v>0</v>
          </cell>
          <cell r="H198">
            <v>9978800</v>
          </cell>
          <cell r="I198">
            <v>9978800</v>
          </cell>
          <cell r="J198">
            <v>9978800</v>
          </cell>
          <cell r="K198">
            <v>1950000</v>
          </cell>
          <cell r="L198">
            <v>1950000</v>
          </cell>
          <cell r="M198">
            <v>1950000</v>
          </cell>
          <cell r="N198">
            <v>1950000</v>
          </cell>
          <cell r="O198">
            <v>0</v>
          </cell>
          <cell r="P198">
            <v>0</v>
          </cell>
          <cell r="Q198">
            <v>0</v>
          </cell>
          <cell r="R198">
            <v>0</v>
          </cell>
          <cell r="S198">
            <v>0</v>
          </cell>
          <cell r="T198">
            <v>0</v>
          </cell>
          <cell r="U198">
            <v>8028800</v>
          </cell>
          <cell r="V198">
            <v>80.458572173006786</v>
          </cell>
          <cell r="W198">
            <v>8028800</v>
          </cell>
          <cell r="X198">
            <v>80.458572173006786</v>
          </cell>
          <cell r="Y198">
            <v>9978800</v>
          </cell>
          <cell r="Z198">
            <v>100</v>
          </cell>
          <cell r="AA198">
            <v>0</v>
          </cell>
          <cell r="AB198">
            <v>1950000</v>
          </cell>
          <cell r="AC198">
            <v>0</v>
          </cell>
        </row>
        <row r="199">
          <cell r="A199" t="str">
            <v>I.410.705.302.0.01.00.1.4902161</v>
          </cell>
          <cell r="B199" t="str">
            <v>Modelo de intervención multidimencional mediante proyectos productivos para mujeres víctimas MIMPPA</v>
          </cell>
          <cell r="C199">
            <v>0</v>
          </cell>
          <cell r="D199">
            <v>9978800</v>
          </cell>
          <cell r="E199">
            <v>0</v>
          </cell>
          <cell r="F199">
            <v>0</v>
          </cell>
          <cell r="G199">
            <v>0</v>
          </cell>
          <cell r="H199">
            <v>9978800</v>
          </cell>
          <cell r="I199">
            <v>9978800</v>
          </cell>
          <cell r="J199">
            <v>9978800</v>
          </cell>
          <cell r="K199">
            <v>1950000</v>
          </cell>
          <cell r="L199">
            <v>1950000</v>
          </cell>
          <cell r="M199">
            <v>1950000</v>
          </cell>
          <cell r="N199">
            <v>1950000</v>
          </cell>
          <cell r="O199">
            <v>0</v>
          </cell>
          <cell r="P199">
            <v>0</v>
          </cell>
          <cell r="Q199">
            <v>0</v>
          </cell>
          <cell r="R199">
            <v>0</v>
          </cell>
          <cell r="S199">
            <v>0</v>
          </cell>
          <cell r="T199">
            <v>0</v>
          </cell>
          <cell r="U199">
            <v>8028800</v>
          </cell>
          <cell r="V199">
            <v>80.458572173006786</v>
          </cell>
          <cell r="W199">
            <v>8028800</v>
          </cell>
          <cell r="X199">
            <v>80.458572173006786</v>
          </cell>
          <cell r="Y199">
            <v>9978800</v>
          </cell>
          <cell r="Z199">
            <v>100</v>
          </cell>
          <cell r="AA199">
            <v>0</v>
          </cell>
          <cell r="AB199">
            <v>1950000</v>
          </cell>
          <cell r="AC199">
            <v>0</v>
          </cell>
        </row>
        <row r="200">
          <cell r="A200" t="str">
            <v>I.410.705.303</v>
          </cell>
          <cell r="B200"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0">
            <v>0</v>
          </cell>
          <cell r="D200">
            <v>65785120</v>
          </cell>
          <cell r="E200">
            <v>0</v>
          </cell>
          <cell r="F200">
            <v>0</v>
          </cell>
          <cell r="G200">
            <v>0</v>
          </cell>
          <cell r="H200">
            <v>65785120</v>
          </cell>
          <cell r="I200">
            <v>65785120</v>
          </cell>
          <cell r="J200">
            <v>65785120</v>
          </cell>
          <cell r="K200">
            <v>33758512</v>
          </cell>
          <cell r="L200">
            <v>33758512</v>
          </cell>
          <cell r="M200">
            <v>1512694</v>
          </cell>
          <cell r="N200">
            <v>1512694</v>
          </cell>
          <cell r="O200">
            <v>600000</v>
          </cell>
          <cell r="P200">
            <v>600000</v>
          </cell>
          <cell r="Q200">
            <v>600000</v>
          </cell>
          <cell r="R200">
            <v>600000</v>
          </cell>
          <cell r="S200">
            <v>0</v>
          </cell>
          <cell r="T200">
            <v>0</v>
          </cell>
          <cell r="U200">
            <v>32026608</v>
          </cell>
          <cell r="V200">
            <v>48.683665850271296</v>
          </cell>
          <cell r="W200">
            <v>64272426</v>
          </cell>
          <cell r="X200">
            <v>97.700552951792105</v>
          </cell>
          <cell r="Y200">
            <v>65185120</v>
          </cell>
          <cell r="Z200">
            <v>99.087939643493783</v>
          </cell>
          <cell r="AA200">
            <v>32245818</v>
          </cell>
          <cell r="AB200">
            <v>912694</v>
          </cell>
          <cell r="AC200">
            <v>0</v>
          </cell>
        </row>
        <row r="201">
          <cell r="A201" t="str">
            <v>I.410.705.303.0</v>
          </cell>
          <cell r="B201"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1">
            <v>0</v>
          </cell>
          <cell r="D201">
            <v>65785120</v>
          </cell>
          <cell r="E201">
            <v>0</v>
          </cell>
          <cell r="F201">
            <v>0</v>
          </cell>
          <cell r="G201">
            <v>0</v>
          </cell>
          <cell r="H201">
            <v>65785120</v>
          </cell>
          <cell r="I201">
            <v>65785120</v>
          </cell>
          <cell r="J201">
            <v>65785120</v>
          </cell>
          <cell r="K201">
            <v>33758512</v>
          </cell>
          <cell r="L201">
            <v>33758512</v>
          </cell>
          <cell r="M201">
            <v>1512694</v>
          </cell>
          <cell r="N201">
            <v>1512694</v>
          </cell>
          <cell r="O201">
            <v>600000</v>
          </cell>
          <cell r="P201">
            <v>600000</v>
          </cell>
          <cell r="Q201">
            <v>600000</v>
          </cell>
          <cell r="R201">
            <v>600000</v>
          </cell>
          <cell r="S201">
            <v>0</v>
          </cell>
          <cell r="T201">
            <v>0</v>
          </cell>
          <cell r="U201">
            <v>32026608</v>
          </cell>
          <cell r="V201">
            <v>48.683665850271296</v>
          </cell>
          <cell r="W201">
            <v>64272426</v>
          </cell>
          <cell r="X201">
            <v>97.700552951792105</v>
          </cell>
          <cell r="Y201">
            <v>65185120</v>
          </cell>
          <cell r="Z201">
            <v>99.087939643493783</v>
          </cell>
          <cell r="AA201">
            <v>32245818</v>
          </cell>
          <cell r="AB201">
            <v>912694</v>
          </cell>
          <cell r="AC201">
            <v>0</v>
          </cell>
        </row>
        <row r="202">
          <cell r="A202" t="str">
            <v>I.410.705.303.0.01</v>
          </cell>
          <cell r="B202"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2">
            <v>0</v>
          </cell>
          <cell r="D202">
            <v>65785120</v>
          </cell>
          <cell r="E202">
            <v>0</v>
          </cell>
          <cell r="F202">
            <v>0</v>
          </cell>
          <cell r="G202">
            <v>0</v>
          </cell>
          <cell r="H202">
            <v>65785120</v>
          </cell>
          <cell r="I202">
            <v>65785120</v>
          </cell>
          <cell r="J202">
            <v>65785120</v>
          </cell>
          <cell r="K202">
            <v>33758512</v>
          </cell>
          <cell r="L202">
            <v>33758512</v>
          </cell>
          <cell r="M202">
            <v>1512694</v>
          </cell>
          <cell r="N202">
            <v>1512694</v>
          </cell>
          <cell r="O202">
            <v>600000</v>
          </cell>
          <cell r="P202">
            <v>600000</v>
          </cell>
          <cell r="Q202">
            <v>600000</v>
          </cell>
          <cell r="R202">
            <v>600000</v>
          </cell>
          <cell r="S202">
            <v>0</v>
          </cell>
          <cell r="T202">
            <v>0</v>
          </cell>
          <cell r="U202">
            <v>32026608</v>
          </cell>
          <cell r="V202">
            <v>48.683665850271296</v>
          </cell>
          <cell r="W202">
            <v>64272426</v>
          </cell>
          <cell r="X202">
            <v>97.700552951792105</v>
          </cell>
          <cell r="Y202">
            <v>65185120</v>
          </cell>
          <cell r="Z202">
            <v>99.087939643493783</v>
          </cell>
          <cell r="AA202">
            <v>32245818</v>
          </cell>
          <cell r="AB202">
            <v>912694</v>
          </cell>
          <cell r="AC202">
            <v>0</v>
          </cell>
        </row>
        <row r="203">
          <cell r="A203" t="str">
            <v>I.410.705.303.0.01.00</v>
          </cell>
          <cell r="B203"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3">
            <v>0</v>
          </cell>
          <cell r="D203">
            <v>65785120</v>
          </cell>
          <cell r="E203">
            <v>0</v>
          </cell>
          <cell r="F203">
            <v>0</v>
          </cell>
          <cell r="G203">
            <v>0</v>
          </cell>
          <cell r="H203">
            <v>65785120</v>
          </cell>
          <cell r="I203">
            <v>65785120</v>
          </cell>
          <cell r="J203">
            <v>65785120</v>
          </cell>
          <cell r="K203">
            <v>33758512</v>
          </cell>
          <cell r="L203">
            <v>33758512</v>
          </cell>
          <cell r="M203">
            <v>1512694</v>
          </cell>
          <cell r="N203">
            <v>1512694</v>
          </cell>
          <cell r="O203">
            <v>600000</v>
          </cell>
          <cell r="P203">
            <v>600000</v>
          </cell>
          <cell r="Q203">
            <v>600000</v>
          </cell>
          <cell r="R203">
            <v>600000</v>
          </cell>
          <cell r="S203">
            <v>0</v>
          </cell>
          <cell r="T203">
            <v>0</v>
          </cell>
          <cell r="U203">
            <v>32026608</v>
          </cell>
          <cell r="V203">
            <v>48.683665850271296</v>
          </cell>
          <cell r="W203">
            <v>64272426</v>
          </cell>
          <cell r="X203">
            <v>97.700552951792105</v>
          </cell>
          <cell r="Y203">
            <v>65185120</v>
          </cell>
          <cell r="Z203">
            <v>99.087939643493783</v>
          </cell>
          <cell r="AA203">
            <v>32245818</v>
          </cell>
          <cell r="AB203">
            <v>912694</v>
          </cell>
          <cell r="AC203">
            <v>0</v>
          </cell>
        </row>
        <row r="204">
          <cell r="A204" t="str">
            <v>I.410.705.303.0.01.00.1</v>
          </cell>
          <cell r="B204"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4">
            <v>0</v>
          </cell>
          <cell r="D204">
            <v>65785120</v>
          </cell>
          <cell r="E204">
            <v>0</v>
          </cell>
          <cell r="F204">
            <v>0</v>
          </cell>
          <cell r="G204">
            <v>0</v>
          </cell>
          <cell r="H204">
            <v>65785120</v>
          </cell>
          <cell r="I204">
            <v>65785120</v>
          </cell>
          <cell r="J204">
            <v>65785120</v>
          </cell>
          <cell r="K204">
            <v>33758512</v>
          </cell>
          <cell r="L204">
            <v>33758512</v>
          </cell>
          <cell r="M204">
            <v>1512694</v>
          </cell>
          <cell r="N204">
            <v>1512694</v>
          </cell>
          <cell r="O204">
            <v>600000</v>
          </cell>
          <cell r="P204">
            <v>600000</v>
          </cell>
          <cell r="Q204">
            <v>600000</v>
          </cell>
          <cell r="R204">
            <v>600000</v>
          </cell>
          <cell r="S204">
            <v>0</v>
          </cell>
          <cell r="T204">
            <v>0</v>
          </cell>
          <cell r="U204">
            <v>32026608</v>
          </cell>
          <cell r="V204">
            <v>48.683665850271296</v>
          </cell>
          <cell r="W204">
            <v>64272426</v>
          </cell>
          <cell r="X204">
            <v>97.700552951792105</v>
          </cell>
          <cell r="Y204">
            <v>65185120</v>
          </cell>
          <cell r="Z204">
            <v>99.087939643493783</v>
          </cell>
          <cell r="AA204">
            <v>32245818</v>
          </cell>
          <cell r="AB204">
            <v>912694</v>
          </cell>
          <cell r="AC204">
            <v>0</v>
          </cell>
        </row>
        <row r="205">
          <cell r="A205" t="str">
            <v>I.410.705.303.0.01.00.1.4901433</v>
          </cell>
          <cell r="B205" t="str">
            <v>Contrato FP44842-261-2018 FiduPrevisora. Gestión del recurso hídrico en comunidades rurales mediante conectividad, cultura y saneamiento. caso Timbío - Cauca de manera colaborativa con la comunidad indígena Nasa de Kite Kiwe que hace parte del sujeto de reparación colectiva Kitekiwe</v>
          </cell>
          <cell r="C205">
            <v>0</v>
          </cell>
          <cell r="D205">
            <v>65785120</v>
          </cell>
          <cell r="E205">
            <v>0</v>
          </cell>
          <cell r="F205">
            <v>0</v>
          </cell>
          <cell r="G205">
            <v>0</v>
          </cell>
          <cell r="H205">
            <v>65785120</v>
          </cell>
          <cell r="I205">
            <v>65785120</v>
          </cell>
          <cell r="J205">
            <v>65785120</v>
          </cell>
          <cell r="K205">
            <v>33758512</v>
          </cell>
          <cell r="L205">
            <v>33758512</v>
          </cell>
          <cell r="M205">
            <v>1512694</v>
          </cell>
          <cell r="N205">
            <v>1512694</v>
          </cell>
          <cell r="O205">
            <v>600000</v>
          </cell>
          <cell r="P205">
            <v>600000</v>
          </cell>
          <cell r="Q205">
            <v>600000</v>
          </cell>
          <cell r="R205">
            <v>600000</v>
          </cell>
          <cell r="S205">
            <v>0</v>
          </cell>
          <cell r="T205">
            <v>0</v>
          </cell>
          <cell r="U205">
            <v>32026608</v>
          </cell>
          <cell r="V205">
            <v>48.683665850271296</v>
          </cell>
          <cell r="W205">
            <v>64272426</v>
          </cell>
          <cell r="X205">
            <v>97.700552951792105</v>
          </cell>
          <cell r="Y205">
            <v>65185120</v>
          </cell>
          <cell r="Z205">
            <v>99.087939643493783</v>
          </cell>
          <cell r="AA205">
            <v>32245818</v>
          </cell>
          <cell r="AB205">
            <v>912694</v>
          </cell>
          <cell r="AC205">
            <v>0</v>
          </cell>
        </row>
        <row r="206">
          <cell r="A206" t="str">
            <v>I.410.705.304</v>
          </cell>
          <cell r="B206" t="str">
            <v>Convenio 000447 de 2018 C.R.C. Evaluar la dinámica del mercurio en una red trófica del río Teta, municipio de Buenos Aires- Cauca</v>
          </cell>
          <cell r="C206">
            <v>0</v>
          </cell>
          <cell r="D206">
            <v>20846666</v>
          </cell>
          <cell r="E206">
            <v>0</v>
          </cell>
          <cell r="F206">
            <v>0</v>
          </cell>
          <cell r="G206">
            <v>0</v>
          </cell>
          <cell r="H206">
            <v>20846666</v>
          </cell>
          <cell r="I206">
            <v>20846666</v>
          </cell>
          <cell r="J206">
            <v>20846666</v>
          </cell>
          <cell r="K206">
            <v>14092137</v>
          </cell>
          <cell r="L206">
            <v>14092137</v>
          </cell>
          <cell r="M206">
            <v>10362137</v>
          </cell>
          <cell r="N206">
            <v>10362137</v>
          </cell>
          <cell r="O206">
            <v>10362137</v>
          </cell>
          <cell r="P206">
            <v>10362137</v>
          </cell>
          <cell r="Q206">
            <v>10362137</v>
          </cell>
          <cell r="R206">
            <v>10362137</v>
          </cell>
          <cell r="S206">
            <v>0</v>
          </cell>
          <cell r="T206">
            <v>0</v>
          </cell>
          <cell r="U206">
            <v>6754529</v>
          </cell>
          <cell r="V206">
            <v>32.401003594531602</v>
          </cell>
          <cell r="W206">
            <v>10484529</v>
          </cell>
          <cell r="X206">
            <v>50.293552935515002</v>
          </cell>
          <cell r="Y206">
            <v>10484529</v>
          </cell>
          <cell r="Z206">
            <v>50.293552935515002</v>
          </cell>
          <cell r="AA206">
            <v>3730000</v>
          </cell>
          <cell r="AB206">
            <v>0</v>
          </cell>
          <cell r="AC206">
            <v>0</v>
          </cell>
        </row>
        <row r="207">
          <cell r="A207" t="str">
            <v>I.410.705.304.0</v>
          </cell>
          <cell r="B207" t="str">
            <v>Convenio 000447 de 2018 C.R.C. Evaluar la dinámica del mercurio en una red trófica del río Teta, municipio de Buenos Aires- Cauca</v>
          </cell>
          <cell r="C207">
            <v>0</v>
          </cell>
          <cell r="D207">
            <v>20846666</v>
          </cell>
          <cell r="E207">
            <v>0</v>
          </cell>
          <cell r="F207">
            <v>0</v>
          </cell>
          <cell r="G207">
            <v>0</v>
          </cell>
          <cell r="H207">
            <v>20846666</v>
          </cell>
          <cell r="I207">
            <v>20846666</v>
          </cell>
          <cell r="J207">
            <v>20846666</v>
          </cell>
          <cell r="K207">
            <v>14092137</v>
          </cell>
          <cell r="L207">
            <v>14092137</v>
          </cell>
          <cell r="M207">
            <v>10362137</v>
          </cell>
          <cell r="N207">
            <v>10362137</v>
          </cell>
          <cell r="O207">
            <v>10362137</v>
          </cell>
          <cell r="P207">
            <v>10362137</v>
          </cell>
          <cell r="Q207">
            <v>10362137</v>
          </cell>
          <cell r="R207">
            <v>10362137</v>
          </cell>
          <cell r="S207">
            <v>0</v>
          </cell>
          <cell r="T207">
            <v>0</v>
          </cell>
          <cell r="U207">
            <v>6754529</v>
          </cell>
          <cell r="V207">
            <v>32.401003594531602</v>
          </cell>
          <cell r="W207">
            <v>10484529</v>
          </cell>
          <cell r="X207">
            <v>50.293552935515002</v>
          </cell>
          <cell r="Y207">
            <v>10484529</v>
          </cell>
          <cell r="Z207">
            <v>50.293552935515002</v>
          </cell>
          <cell r="AA207">
            <v>3730000</v>
          </cell>
          <cell r="AB207">
            <v>0</v>
          </cell>
          <cell r="AC207">
            <v>0</v>
          </cell>
        </row>
        <row r="208">
          <cell r="A208" t="str">
            <v>I.410.705.304.0.01</v>
          </cell>
          <cell r="B208" t="str">
            <v>Convenio 000447 de 2018 C.R.C. Evaluar la dinámica del mercurio en una red trófica del río Teta, municipio de Buenos Aires- Cauca</v>
          </cell>
          <cell r="C208">
            <v>0</v>
          </cell>
          <cell r="D208">
            <v>20846666</v>
          </cell>
          <cell r="E208">
            <v>0</v>
          </cell>
          <cell r="F208">
            <v>0</v>
          </cell>
          <cell r="G208">
            <v>0</v>
          </cell>
          <cell r="H208">
            <v>20846666</v>
          </cell>
          <cell r="I208">
            <v>20846666</v>
          </cell>
          <cell r="J208">
            <v>20846666</v>
          </cell>
          <cell r="K208">
            <v>14092137</v>
          </cell>
          <cell r="L208">
            <v>14092137</v>
          </cell>
          <cell r="M208">
            <v>10362137</v>
          </cell>
          <cell r="N208">
            <v>10362137</v>
          </cell>
          <cell r="O208">
            <v>10362137</v>
          </cell>
          <cell r="P208">
            <v>10362137</v>
          </cell>
          <cell r="Q208">
            <v>10362137</v>
          </cell>
          <cell r="R208">
            <v>10362137</v>
          </cell>
          <cell r="S208">
            <v>0</v>
          </cell>
          <cell r="T208">
            <v>0</v>
          </cell>
          <cell r="U208">
            <v>6754529</v>
          </cell>
          <cell r="V208">
            <v>32.401003594531602</v>
          </cell>
          <cell r="W208">
            <v>10484529</v>
          </cell>
          <cell r="X208">
            <v>50.293552935515002</v>
          </cell>
          <cell r="Y208">
            <v>10484529</v>
          </cell>
          <cell r="Z208">
            <v>50.293552935515002</v>
          </cell>
          <cell r="AA208">
            <v>3730000</v>
          </cell>
          <cell r="AB208">
            <v>0</v>
          </cell>
          <cell r="AC208">
            <v>0</v>
          </cell>
        </row>
        <row r="209">
          <cell r="A209" t="str">
            <v>I.410.705.304.0.01.00</v>
          </cell>
          <cell r="B209" t="str">
            <v>Convenio 000447 de 2018 C.R.C. Evaluar la dinámica del mercurio en una red trófica del río Teta, municipio de Buenos Aires- Cauca</v>
          </cell>
          <cell r="C209">
            <v>0</v>
          </cell>
          <cell r="D209">
            <v>20846666</v>
          </cell>
          <cell r="E209">
            <v>0</v>
          </cell>
          <cell r="F209">
            <v>0</v>
          </cell>
          <cell r="G209">
            <v>0</v>
          </cell>
          <cell r="H209">
            <v>20846666</v>
          </cell>
          <cell r="I209">
            <v>20846666</v>
          </cell>
          <cell r="J209">
            <v>20846666</v>
          </cell>
          <cell r="K209">
            <v>14092137</v>
          </cell>
          <cell r="L209">
            <v>14092137</v>
          </cell>
          <cell r="M209">
            <v>10362137</v>
          </cell>
          <cell r="N209">
            <v>10362137</v>
          </cell>
          <cell r="O209">
            <v>10362137</v>
          </cell>
          <cell r="P209">
            <v>10362137</v>
          </cell>
          <cell r="Q209">
            <v>10362137</v>
          </cell>
          <cell r="R209">
            <v>10362137</v>
          </cell>
          <cell r="S209">
            <v>0</v>
          </cell>
          <cell r="T209">
            <v>0</v>
          </cell>
          <cell r="U209">
            <v>6754529</v>
          </cell>
          <cell r="V209">
            <v>32.401003594531602</v>
          </cell>
          <cell r="W209">
            <v>10484529</v>
          </cell>
          <cell r="X209">
            <v>50.293552935515002</v>
          </cell>
          <cell r="Y209">
            <v>10484529</v>
          </cell>
          <cell r="Z209">
            <v>50.293552935515002</v>
          </cell>
          <cell r="AA209">
            <v>3730000</v>
          </cell>
          <cell r="AB209">
            <v>0</v>
          </cell>
          <cell r="AC209">
            <v>0</v>
          </cell>
        </row>
        <row r="210">
          <cell r="A210" t="str">
            <v>I.410.705.304.0.01.00.1</v>
          </cell>
          <cell r="B210" t="str">
            <v>Convenio 000447 de 2018 C.R.C. Evaluar la dinámica del mercurio en una red trófica del río Teta, municipio de Buenos Aires- Cauca</v>
          </cell>
          <cell r="C210">
            <v>0</v>
          </cell>
          <cell r="D210">
            <v>20846666</v>
          </cell>
          <cell r="E210">
            <v>0</v>
          </cell>
          <cell r="F210">
            <v>0</v>
          </cell>
          <cell r="G210">
            <v>0</v>
          </cell>
          <cell r="H210">
            <v>20846666</v>
          </cell>
          <cell r="I210">
            <v>20846666</v>
          </cell>
          <cell r="J210">
            <v>20846666</v>
          </cell>
          <cell r="K210">
            <v>14092137</v>
          </cell>
          <cell r="L210">
            <v>14092137</v>
          </cell>
          <cell r="M210">
            <v>10362137</v>
          </cell>
          <cell r="N210">
            <v>10362137</v>
          </cell>
          <cell r="O210">
            <v>10362137</v>
          </cell>
          <cell r="P210">
            <v>10362137</v>
          </cell>
          <cell r="Q210">
            <v>10362137</v>
          </cell>
          <cell r="R210">
            <v>10362137</v>
          </cell>
          <cell r="S210">
            <v>0</v>
          </cell>
          <cell r="T210">
            <v>0</v>
          </cell>
          <cell r="U210">
            <v>6754529</v>
          </cell>
          <cell r="V210">
            <v>32.401003594531602</v>
          </cell>
          <cell r="W210">
            <v>10484529</v>
          </cell>
          <cell r="X210">
            <v>50.293552935515002</v>
          </cell>
          <cell r="Y210">
            <v>10484529</v>
          </cell>
          <cell r="Z210">
            <v>50.293552935515002</v>
          </cell>
          <cell r="AA210">
            <v>3730000</v>
          </cell>
          <cell r="AB210">
            <v>0</v>
          </cell>
          <cell r="AC210">
            <v>0</v>
          </cell>
        </row>
        <row r="211">
          <cell r="A211" t="str">
            <v>I.410.705.304.0.01.00.1.4901437</v>
          </cell>
          <cell r="B211" t="str">
            <v>Convenio 000447 de 2018 C.R.C.Evaluar la dinámica del mercurio en una red trófica del río Teta, municipio de Buenos Aires- Cauca</v>
          </cell>
          <cell r="C211">
            <v>0</v>
          </cell>
          <cell r="D211">
            <v>20846666</v>
          </cell>
          <cell r="E211">
            <v>0</v>
          </cell>
          <cell r="F211">
            <v>0</v>
          </cell>
          <cell r="G211">
            <v>0</v>
          </cell>
          <cell r="H211">
            <v>20846666</v>
          </cell>
          <cell r="I211">
            <v>20846666</v>
          </cell>
          <cell r="J211">
            <v>20846666</v>
          </cell>
          <cell r="K211">
            <v>14092137</v>
          </cell>
          <cell r="L211">
            <v>14092137</v>
          </cell>
          <cell r="M211">
            <v>10362137</v>
          </cell>
          <cell r="N211">
            <v>10362137</v>
          </cell>
          <cell r="O211">
            <v>10362137</v>
          </cell>
          <cell r="P211">
            <v>10362137</v>
          </cell>
          <cell r="Q211">
            <v>10362137</v>
          </cell>
          <cell r="R211">
            <v>10362137</v>
          </cell>
          <cell r="S211">
            <v>0</v>
          </cell>
          <cell r="T211">
            <v>0</v>
          </cell>
          <cell r="U211">
            <v>6754529</v>
          </cell>
          <cell r="V211">
            <v>32.401003594531602</v>
          </cell>
          <cell r="W211">
            <v>10484529</v>
          </cell>
          <cell r="X211">
            <v>50.293552935515002</v>
          </cell>
          <cell r="Y211">
            <v>10484529</v>
          </cell>
          <cell r="Z211">
            <v>50.293552935515002</v>
          </cell>
          <cell r="AA211">
            <v>3730000</v>
          </cell>
          <cell r="AB211">
            <v>0</v>
          </cell>
          <cell r="AC211">
            <v>0</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Inversión 2018"/>
      <sheetName val="Plan de Inversión 2019"/>
      <sheetName val="Plan de Inversión 2020"/>
      <sheetName val="Plan de Inversión 2021 "/>
      <sheetName val="Consolidado a Septiembre 2020"/>
    </sheetNames>
    <sheetDataSet>
      <sheetData sheetId="0"/>
      <sheetData sheetId="1">
        <row r="24">
          <cell r="H24">
            <v>651800000</v>
          </cell>
        </row>
        <row r="26">
          <cell r="H26">
            <v>447223779</v>
          </cell>
        </row>
        <row r="27">
          <cell r="H27">
            <v>170504096</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 INGRESOS"/>
      <sheetName val="PRESENTACIÓN"/>
      <sheetName val="1. RESUMEN"/>
      <sheetName val="2. INGRESOS"/>
      <sheetName val="3. GASTOS"/>
      <sheetName val="4. PROYECTADO 2020"/>
      <sheetName val="POSGRADOS"/>
      <sheetName val="PROYE, REC NACION"/>
      <sheetName val="RESUMEN NOMINA 2018"/>
      <sheetName val="VIGENCIA FUTURAS"/>
      <sheetName val="APROPIADO INICIAL 2019"/>
      <sheetName val="APROPIADO DEFINITIVO 2019"/>
      <sheetName val="5. RESUMEN PROY. NOMINA 2020"/>
      <sheetName val="6. PLAN DE INVERSIÓN"/>
      <sheetName val="8. VARIACIONES"/>
      <sheetName val="9a. RECTORIA Y CONSEJOS"/>
      <sheetName val="9b. VICE INVESTIGACIONES"/>
      <sheetName val="9c. VICERECTORIA ADTIVA"/>
      <sheetName val="9d. VICECULTURA"/>
      <sheetName val="9e. VICEACADEMICA"/>
      <sheetName val="9f. ARTES"/>
      <sheetName val="9g. AGRARIAS"/>
      <sheetName val="9h. CONTABLES"/>
      <sheetName val="9i. SALUD"/>
      <sheetName val="9j. HUMANAS"/>
      <sheetName val="9k. EDUCACION"/>
      <sheetName val="9l. DERECHO"/>
      <sheetName val="9m. CIVIL"/>
      <sheetName val="9n. ELECTRONICA"/>
      <sheetName val="9ñ. REGIONALIZACION"/>
      <sheetName val="9o. POSTGRADOS"/>
      <sheetName val="UNIDAD 2. UNIDAD DE SALUD"/>
      <sheetName val="UNIDAD 3. FONDO PENSIONAL"/>
      <sheetName val="VIGENCIAS FUTURAS"/>
      <sheetName val="UNIDAD 04"/>
      <sheetName val="CONVENIOS Y CONTRATOS VRI"/>
    </sheetNames>
    <sheetDataSet>
      <sheetData sheetId="0" refreshError="1"/>
      <sheetData sheetId="1" refreshError="1"/>
      <sheetData sheetId="2" refreshError="1"/>
      <sheetData sheetId="3" refreshError="1">
        <row r="111">
          <cell r="H111">
            <v>3771154085.4000001</v>
          </cell>
        </row>
        <row r="112">
          <cell r="H112">
            <v>2500000000</v>
          </cell>
        </row>
        <row r="113">
          <cell r="H113">
            <v>770000000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2019"/>
      <sheetName val="2020"/>
      <sheetName val="2020 A"/>
    </sheetNames>
    <sheetDataSet>
      <sheetData sheetId="0" refreshError="1">
        <row r="39">
          <cell r="M39">
            <v>10165002371</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INVERSION 2025"/>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P70"/>
  <sheetViews>
    <sheetView zoomScale="80" zoomScaleNormal="80" workbookViewId="0">
      <pane xSplit="1" ySplit="9" topLeftCell="B10" activePane="bottomRight" state="frozen"/>
      <selection pane="topRight" activeCell="B1" sqref="B1"/>
      <selection pane="bottomLeft" activeCell="A10" sqref="A10"/>
      <selection pane="bottomRight" activeCell="D11" sqref="D11"/>
    </sheetView>
  </sheetViews>
  <sheetFormatPr baseColWidth="10" defaultColWidth="14.42578125" defaultRowHeight="15" customHeight="1"/>
  <cols>
    <col min="1" max="2" width="21.7109375" style="12" customWidth="1"/>
    <col min="3" max="4" width="39.7109375" style="12" customWidth="1"/>
    <col min="5" max="9" width="24.28515625" style="12" customWidth="1"/>
    <col min="10" max="11" width="24.28515625" style="12" hidden="1" customWidth="1"/>
    <col min="12" max="12" width="24.28515625" style="12" customWidth="1"/>
    <col min="13" max="13" width="24.42578125" style="12" customWidth="1"/>
    <col min="14" max="15" width="10.7109375" style="12" customWidth="1"/>
    <col min="16" max="16" width="19.7109375" style="12" customWidth="1"/>
    <col min="17" max="16384" width="14.42578125" style="12"/>
  </cols>
  <sheetData>
    <row r="1" spans="1:13" ht="15" customHeight="1">
      <c r="A1" s="999" t="s">
        <v>45</v>
      </c>
      <c r="B1" s="1000"/>
      <c r="C1" s="1001"/>
      <c r="D1" s="1001"/>
      <c r="E1" s="1001"/>
      <c r="F1" s="1001"/>
      <c r="G1" s="1001"/>
      <c r="H1" s="1001"/>
      <c r="I1" s="1001"/>
      <c r="J1" s="1001"/>
      <c r="K1" s="1001"/>
      <c r="L1" s="1001"/>
      <c r="M1" s="1001"/>
    </row>
    <row r="2" spans="1:13">
      <c r="A2" s="1002"/>
      <c r="B2" s="1003"/>
      <c r="C2" s="1003"/>
      <c r="D2" s="1003"/>
      <c r="E2" s="1003"/>
      <c r="F2" s="1003"/>
      <c r="G2" s="1003"/>
      <c r="H2" s="1003"/>
      <c r="I2" s="1003"/>
      <c r="J2" s="1003"/>
      <c r="K2" s="1003"/>
      <c r="L2" s="1003"/>
      <c r="M2" s="1003"/>
    </row>
    <row r="3" spans="1:13" ht="15" customHeight="1">
      <c r="A3" s="1004" t="s">
        <v>46</v>
      </c>
      <c r="B3" s="1005"/>
      <c r="C3" s="1003"/>
      <c r="D3" s="1003"/>
      <c r="E3" s="1003"/>
      <c r="F3" s="1003"/>
      <c r="G3" s="1003"/>
      <c r="H3" s="1003"/>
      <c r="I3" s="1003"/>
      <c r="J3" s="1003"/>
      <c r="K3" s="1003"/>
      <c r="L3" s="1003"/>
      <c r="M3" s="1003"/>
    </row>
    <row r="4" spans="1:13" ht="15" customHeight="1">
      <c r="A4" s="1002"/>
      <c r="B4" s="1003"/>
      <c r="C4" s="1003"/>
      <c r="D4" s="1003"/>
      <c r="E4" s="1003"/>
      <c r="F4" s="1003"/>
      <c r="G4" s="1003"/>
      <c r="H4" s="1003"/>
      <c r="I4" s="1003"/>
      <c r="J4" s="1003"/>
      <c r="K4" s="1003"/>
      <c r="L4" s="1003"/>
      <c r="M4" s="1003"/>
    </row>
    <row r="5" spans="1:13" ht="14.25" customHeight="1">
      <c r="A5" s="1006" t="s">
        <v>113</v>
      </c>
      <c r="B5" s="1007"/>
      <c r="C5" s="1003"/>
      <c r="D5" s="1003"/>
      <c r="E5" s="1003"/>
      <c r="F5" s="1003"/>
      <c r="G5" s="1003"/>
      <c r="H5" s="1003"/>
      <c r="I5" s="1003"/>
      <c r="J5" s="1003"/>
      <c r="K5" s="1003"/>
      <c r="L5" s="1003"/>
      <c r="M5" s="1003"/>
    </row>
    <row r="6" spans="1:13" ht="15" customHeight="1" thickBot="1">
      <c r="A6" s="1008"/>
      <c r="B6" s="1009"/>
      <c r="C6" s="1009"/>
      <c r="D6" s="1009"/>
      <c r="E6" s="1009"/>
      <c r="F6" s="1009"/>
      <c r="G6" s="1009"/>
      <c r="H6" s="1009"/>
      <c r="I6" s="1009"/>
      <c r="J6" s="1009"/>
      <c r="K6" s="1009"/>
      <c r="L6" s="1009"/>
      <c r="M6" s="1009"/>
    </row>
    <row r="7" spans="1:13" ht="26.25" customHeight="1" thickBot="1">
      <c r="A7" s="1010" t="s">
        <v>38</v>
      </c>
      <c r="B7" s="1010" t="s">
        <v>153</v>
      </c>
      <c r="C7" s="13" t="s">
        <v>0</v>
      </c>
      <c r="D7" s="1010" t="s">
        <v>154</v>
      </c>
      <c r="E7" s="1015" t="s">
        <v>69</v>
      </c>
      <c r="F7" s="997" t="s">
        <v>70</v>
      </c>
      <c r="G7" s="997" t="s">
        <v>71</v>
      </c>
      <c r="H7" s="997" t="s">
        <v>234</v>
      </c>
      <c r="I7" s="997" t="s">
        <v>142</v>
      </c>
      <c r="J7" s="997" t="s">
        <v>74</v>
      </c>
      <c r="K7" s="997" t="s">
        <v>75</v>
      </c>
      <c r="L7" s="997" t="s">
        <v>76</v>
      </c>
      <c r="M7" s="1016" t="s">
        <v>155</v>
      </c>
    </row>
    <row r="8" spans="1:13" ht="37.5" customHeight="1">
      <c r="A8" s="985"/>
      <c r="B8" s="1011"/>
      <c r="C8" s="1010" t="s">
        <v>1</v>
      </c>
      <c r="D8" s="1013"/>
      <c r="E8" s="1002"/>
      <c r="F8" s="985"/>
      <c r="G8" s="985"/>
      <c r="H8" s="985"/>
      <c r="I8" s="985"/>
      <c r="J8" s="985"/>
      <c r="K8" s="985"/>
      <c r="L8" s="985"/>
      <c r="M8" s="985"/>
    </row>
    <row r="9" spans="1:13" ht="18" customHeight="1" thickBot="1">
      <c r="A9" s="998"/>
      <c r="B9" s="1012"/>
      <c r="C9" s="998"/>
      <c r="D9" s="1014"/>
      <c r="E9" s="1008"/>
      <c r="F9" s="998"/>
      <c r="G9" s="998"/>
      <c r="H9" s="998"/>
      <c r="I9" s="998"/>
      <c r="J9" s="998"/>
      <c r="K9" s="998"/>
      <c r="L9" s="998"/>
      <c r="M9" s="998"/>
    </row>
    <row r="10" spans="1:13" ht="56.45" customHeight="1">
      <c r="A10" s="465"/>
      <c r="B10" s="469" t="s">
        <v>175</v>
      </c>
      <c r="C10" s="20" t="s">
        <v>35</v>
      </c>
      <c r="D10" s="20" t="s">
        <v>176</v>
      </c>
      <c r="E10" s="23">
        <v>270000000</v>
      </c>
      <c r="F10" s="23"/>
      <c r="G10" s="23"/>
      <c r="H10" s="23"/>
      <c r="I10" s="23"/>
      <c r="J10" s="23"/>
      <c r="K10" s="24"/>
      <c r="L10" s="25">
        <f>+E10/$M$10</f>
        <v>0.1588235294117647</v>
      </c>
      <c r="M10" s="982">
        <f>+SUM(E10:J16)</f>
        <v>1700000000</v>
      </c>
    </row>
    <row r="11" spans="1:13" ht="44.25" customHeight="1">
      <c r="A11" s="985"/>
      <c r="B11" s="469" t="s">
        <v>158</v>
      </c>
      <c r="C11" s="20" t="s">
        <v>3</v>
      </c>
      <c r="D11" s="20" t="s">
        <v>159</v>
      </c>
      <c r="E11" s="23">
        <v>100000000</v>
      </c>
      <c r="F11" s="23"/>
      <c r="G11" s="23"/>
      <c r="H11" s="23"/>
      <c r="I11" s="23"/>
      <c r="J11" s="23"/>
      <c r="K11" s="24"/>
      <c r="L11" s="25">
        <f t="shared" ref="L11:L15" si="0">+E11/$M$10</f>
        <v>5.8823529411764705E-2</v>
      </c>
      <c r="M11" s="983"/>
    </row>
    <row r="12" spans="1:13" ht="45" customHeight="1">
      <c r="A12" s="985"/>
      <c r="B12" s="469" t="s">
        <v>160</v>
      </c>
      <c r="C12" s="20" t="s">
        <v>4</v>
      </c>
      <c r="D12" s="20" t="s">
        <v>161</v>
      </c>
      <c r="E12" s="23">
        <v>50000000</v>
      </c>
      <c r="F12" s="23"/>
      <c r="G12" s="23"/>
      <c r="H12" s="23"/>
      <c r="I12" s="23"/>
      <c r="J12" s="23"/>
      <c r="K12" s="24"/>
      <c r="L12" s="25">
        <f t="shared" si="0"/>
        <v>2.9411764705882353E-2</v>
      </c>
      <c r="M12" s="983"/>
    </row>
    <row r="13" spans="1:13" ht="32.25" customHeight="1">
      <c r="A13" s="985"/>
      <c r="B13" s="469" t="s">
        <v>162</v>
      </c>
      <c r="C13" s="26" t="s">
        <v>5</v>
      </c>
      <c r="D13" s="26" t="s">
        <v>163</v>
      </c>
      <c r="E13" s="23">
        <v>209000000</v>
      </c>
      <c r="F13" s="23"/>
      <c r="G13" s="23"/>
      <c r="H13" s="23"/>
      <c r="I13" s="23"/>
      <c r="J13" s="23"/>
      <c r="K13" s="24"/>
      <c r="L13" s="25">
        <f t="shared" si="0"/>
        <v>0.12294117647058823</v>
      </c>
      <c r="M13" s="983"/>
    </row>
    <row r="14" spans="1:13" ht="63.75" customHeight="1">
      <c r="A14" s="985"/>
      <c r="B14" s="469" t="s">
        <v>164</v>
      </c>
      <c r="C14" s="20" t="s">
        <v>6</v>
      </c>
      <c r="D14" s="20" t="s">
        <v>165</v>
      </c>
      <c r="E14" s="23">
        <v>960000000</v>
      </c>
      <c r="F14" s="23"/>
      <c r="G14" s="23"/>
      <c r="H14" s="23"/>
      <c r="I14" s="23"/>
      <c r="J14" s="23"/>
      <c r="K14" s="24"/>
      <c r="L14" s="25">
        <f t="shared" si="0"/>
        <v>0.56470588235294117</v>
      </c>
      <c r="M14" s="983"/>
    </row>
    <row r="15" spans="1:13" ht="49.5" customHeight="1">
      <c r="A15" s="985"/>
      <c r="B15" s="469" t="s">
        <v>166</v>
      </c>
      <c r="C15" s="20" t="s">
        <v>7</v>
      </c>
      <c r="D15" s="20" t="s">
        <v>146</v>
      </c>
      <c r="E15" s="23">
        <v>66000000</v>
      </c>
      <c r="F15" s="23"/>
      <c r="G15" s="23"/>
      <c r="H15" s="23"/>
      <c r="I15" s="23"/>
      <c r="J15" s="23"/>
      <c r="K15" s="24"/>
      <c r="L15" s="25">
        <f t="shared" si="0"/>
        <v>3.8823529411764708E-2</v>
      </c>
      <c r="M15" s="983"/>
    </row>
    <row r="16" spans="1:13" ht="63" customHeight="1" thickBot="1">
      <c r="A16" s="985"/>
      <c r="B16" s="469" t="s">
        <v>167</v>
      </c>
      <c r="C16" s="27" t="s">
        <v>77</v>
      </c>
      <c r="D16" s="27" t="s">
        <v>168</v>
      </c>
      <c r="E16" s="3"/>
      <c r="F16" s="23">
        <v>45000000</v>
      </c>
      <c r="G16" s="23"/>
      <c r="H16" s="23"/>
      <c r="I16" s="23"/>
      <c r="J16" s="23"/>
      <c r="K16" s="24"/>
      <c r="L16" s="25">
        <f>+F16/$M$10</f>
        <v>2.6470588235294117E-2</v>
      </c>
      <c r="M16" s="983"/>
    </row>
    <row r="17" spans="1:13" ht="56.25" customHeight="1" thickBot="1">
      <c r="A17" s="466" t="s">
        <v>31</v>
      </c>
      <c r="B17" s="471" t="s">
        <v>173</v>
      </c>
      <c r="C17" s="30" t="s">
        <v>36</v>
      </c>
      <c r="D17" s="30" t="s">
        <v>174</v>
      </c>
      <c r="E17" s="33">
        <v>400000000</v>
      </c>
      <c r="F17" s="34"/>
      <c r="G17" s="34"/>
      <c r="H17" s="34"/>
      <c r="I17" s="34"/>
      <c r="J17" s="34"/>
      <c r="K17" s="35"/>
      <c r="L17" s="36">
        <f>+E17/$M$17</f>
        <v>1</v>
      </c>
      <c r="M17" s="467">
        <f>+SUM(E17:J17)</f>
        <v>400000000</v>
      </c>
    </row>
    <row r="18" spans="1:13" ht="56.25" customHeight="1">
      <c r="A18" s="984" t="s">
        <v>32</v>
      </c>
      <c r="B18" s="473" t="s">
        <v>177</v>
      </c>
      <c r="C18" s="51" t="s">
        <v>9</v>
      </c>
      <c r="D18" s="51" t="s">
        <v>178</v>
      </c>
      <c r="E18" s="55">
        <v>900000000</v>
      </c>
      <c r="F18" s="56"/>
      <c r="G18" s="56"/>
      <c r="H18" s="56"/>
      <c r="I18" s="56"/>
      <c r="J18" s="56"/>
      <c r="K18" s="56"/>
      <c r="L18" s="502">
        <f>+E18/$M$18</f>
        <v>0.3</v>
      </c>
      <c r="M18" s="986">
        <f>+SUM(E18:J21)</f>
        <v>3000000000</v>
      </c>
    </row>
    <row r="19" spans="1:13" ht="79.5" customHeight="1">
      <c r="A19" s="985"/>
      <c r="B19" s="474" t="s">
        <v>179</v>
      </c>
      <c r="C19" s="58" t="s">
        <v>10</v>
      </c>
      <c r="D19" s="58" t="s">
        <v>180</v>
      </c>
      <c r="E19" s="62">
        <v>1100000000</v>
      </c>
      <c r="F19" s="63"/>
      <c r="G19" s="63"/>
      <c r="H19" s="63"/>
      <c r="I19" s="63"/>
      <c r="J19" s="63"/>
      <c r="K19" s="63"/>
      <c r="L19" s="503">
        <f>+E19/$M$18</f>
        <v>0.36666666666666664</v>
      </c>
      <c r="M19" s="987"/>
    </row>
    <row r="20" spans="1:13" ht="89.25" customHeight="1">
      <c r="A20" s="985"/>
      <c r="B20" s="474" t="s">
        <v>181</v>
      </c>
      <c r="C20" s="58" t="s">
        <v>11</v>
      </c>
      <c r="D20" s="58" t="s">
        <v>182</v>
      </c>
      <c r="E20" s="66">
        <v>700000000</v>
      </c>
      <c r="F20" s="63"/>
      <c r="G20" s="63"/>
      <c r="H20" s="63"/>
      <c r="I20" s="63"/>
      <c r="J20" s="63"/>
      <c r="K20" s="63"/>
      <c r="L20" s="504">
        <f>+(E20+H20)/$M$18</f>
        <v>0.23333333333333334</v>
      </c>
      <c r="M20" s="987"/>
    </row>
    <row r="21" spans="1:13" ht="58.5" customHeight="1" thickBot="1">
      <c r="A21" s="985"/>
      <c r="B21" s="475" t="s">
        <v>183</v>
      </c>
      <c r="C21" s="476" t="s">
        <v>12</v>
      </c>
      <c r="D21" s="476" t="s">
        <v>184</v>
      </c>
      <c r="E21" s="480">
        <v>105000000</v>
      </c>
      <c r="F21" s="481">
        <v>195000000</v>
      </c>
      <c r="G21" s="481"/>
      <c r="H21" s="481"/>
      <c r="I21" s="481"/>
      <c r="J21" s="481"/>
      <c r="K21" s="481"/>
      <c r="L21" s="505">
        <f>+(E21+F21)/$M$18</f>
        <v>0.1</v>
      </c>
      <c r="M21" s="988"/>
    </row>
    <row r="22" spans="1:13" ht="107.25" customHeight="1">
      <c r="A22" s="989" t="s">
        <v>33</v>
      </c>
      <c r="B22" s="483" t="s">
        <v>185</v>
      </c>
      <c r="C22" s="442" t="s">
        <v>13</v>
      </c>
      <c r="D22" s="442" t="s">
        <v>186</v>
      </c>
      <c r="E22" s="446"/>
      <c r="F22" s="447">
        <v>100000000</v>
      </c>
      <c r="G22" s="447"/>
      <c r="H22" s="447"/>
      <c r="I22" s="447"/>
      <c r="J22" s="447"/>
      <c r="K22" s="447"/>
      <c r="L22" s="448">
        <f>+F22/$M$22</f>
        <v>7.952980945941264E-2</v>
      </c>
      <c r="M22" s="992">
        <f>+SUM(E22:J28)</f>
        <v>1257390162</v>
      </c>
    </row>
    <row r="23" spans="1:13" ht="53.45" customHeight="1">
      <c r="A23" s="990"/>
      <c r="B23" s="484" t="s">
        <v>187</v>
      </c>
      <c r="C23" s="80" t="s">
        <v>14</v>
      </c>
      <c r="D23" s="80" t="s">
        <v>188</v>
      </c>
      <c r="E23" s="84"/>
      <c r="F23" s="85">
        <v>230000000</v>
      </c>
      <c r="G23" s="85"/>
      <c r="H23" s="85"/>
      <c r="I23" s="85"/>
      <c r="J23" s="85"/>
      <c r="K23" s="85"/>
      <c r="L23" s="449">
        <f>+F23/$M$22</f>
        <v>0.18291856175664908</v>
      </c>
      <c r="M23" s="993"/>
    </row>
    <row r="24" spans="1:13" ht="42" customHeight="1">
      <c r="A24" s="990"/>
      <c r="B24" s="484" t="s">
        <v>189</v>
      </c>
      <c r="C24" s="80" t="s">
        <v>15</v>
      </c>
      <c r="D24" s="80" t="s">
        <v>190</v>
      </c>
      <c r="E24" s="84"/>
      <c r="F24" s="85">
        <v>50000000</v>
      </c>
      <c r="G24" s="85"/>
      <c r="H24" s="85"/>
      <c r="I24" s="85"/>
      <c r="J24" s="85"/>
      <c r="K24" s="85"/>
      <c r="L24" s="450">
        <f>+F24/$M$22</f>
        <v>3.976490472970632E-2</v>
      </c>
      <c r="M24" s="993"/>
    </row>
    <row r="25" spans="1:13" ht="36" customHeight="1">
      <c r="A25" s="990"/>
      <c r="B25" s="484" t="s">
        <v>191</v>
      </c>
      <c r="C25" s="86" t="s">
        <v>16</v>
      </c>
      <c r="D25" s="86" t="s">
        <v>192</v>
      </c>
      <c r="E25" s="84">
        <v>100000000</v>
      </c>
      <c r="F25" s="85">
        <v>30000000</v>
      </c>
      <c r="G25" s="85">
        <v>37390162</v>
      </c>
      <c r="H25" s="85"/>
      <c r="I25" s="85"/>
      <c r="J25" s="85"/>
      <c r="K25" s="85"/>
      <c r="L25" s="450">
        <f>+(E25+F25+G25)/$M$22</f>
        <v>0.13312507689240216</v>
      </c>
      <c r="M25" s="993"/>
    </row>
    <row r="26" spans="1:13" ht="49.5" customHeight="1">
      <c r="A26" s="990"/>
      <c r="B26" s="484" t="s">
        <v>193</v>
      </c>
      <c r="C26" s="87" t="s">
        <v>17</v>
      </c>
      <c r="D26" s="87" t="s">
        <v>194</v>
      </c>
      <c r="E26" s="84"/>
      <c r="F26" s="85">
        <v>494000000</v>
      </c>
      <c r="G26" s="85"/>
      <c r="H26" s="85"/>
      <c r="I26" s="85"/>
      <c r="J26" s="85"/>
      <c r="K26" s="85"/>
      <c r="L26" s="450">
        <f>+F26/$M$22</f>
        <v>0.39287725872949847</v>
      </c>
      <c r="M26" s="993"/>
    </row>
    <row r="27" spans="1:13" ht="86.25" customHeight="1">
      <c r="A27" s="990"/>
      <c r="B27" s="484" t="s">
        <v>195</v>
      </c>
      <c r="C27" s="87" t="s">
        <v>196</v>
      </c>
      <c r="D27" s="87" t="s">
        <v>197</v>
      </c>
      <c r="E27" s="84"/>
      <c r="F27" s="85">
        <v>96000000</v>
      </c>
      <c r="G27" s="85"/>
      <c r="H27" s="85"/>
      <c r="I27" s="85"/>
      <c r="J27" s="85"/>
      <c r="K27" s="85"/>
      <c r="L27" s="450">
        <f>+F27/$M$22</f>
        <v>7.6348617081036144E-2</v>
      </c>
      <c r="M27" s="993"/>
    </row>
    <row r="28" spans="1:13" ht="104.25" customHeight="1" thickBot="1">
      <c r="A28" s="991"/>
      <c r="B28" s="485" t="s">
        <v>198</v>
      </c>
      <c r="C28" s="486" t="s">
        <v>19</v>
      </c>
      <c r="D28" s="486" t="s">
        <v>199</v>
      </c>
      <c r="E28" s="490"/>
      <c r="F28" s="491">
        <v>120000000</v>
      </c>
      <c r="G28" s="491"/>
      <c r="H28" s="491"/>
      <c r="I28" s="491"/>
      <c r="J28" s="491"/>
      <c r="K28" s="491"/>
      <c r="L28" s="492">
        <f>+F28/$M$22</f>
        <v>9.5435771351295176E-2</v>
      </c>
      <c r="M28" s="993"/>
    </row>
    <row r="29" spans="1:13" ht="46.5" customHeight="1">
      <c r="A29" s="985"/>
      <c r="B29" s="508" t="s">
        <v>200</v>
      </c>
      <c r="C29" s="102" t="s">
        <v>232</v>
      </c>
      <c r="D29" s="507" t="s">
        <v>201</v>
      </c>
      <c r="E29" s="105">
        <v>600000000</v>
      </c>
      <c r="F29" s="106"/>
      <c r="G29" s="106"/>
      <c r="H29" s="106"/>
      <c r="I29" s="106"/>
      <c r="J29" s="106"/>
      <c r="K29" s="106"/>
      <c r="L29" s="513">
        <f>+E29/$M$29</f>
        <v>6.0404472333439888E-2</v>
      </c>
      <c r="M29" s="994">
        <f>+SUM(E29:I39)</f>
        <v>9933039340</v>
      </c>
    </row>
    <row r="30" spans="1:13" ht="41.25" customHeight="1">
      <c r="A30" s="985"/>
      <c r="B30" s="494" t="s">
        <v>202</v>
      </c>
      <c r="C30" s="108" t="s">
        <v>233</v>
      </c>
      <c r="D30" s="108" t="s">
        <v>203</v>
      </c>
      <c r="E30" s="105">
        <v>900000000</v>
      </c>
      <c r="F30" s="106"/>
      <c r="G30" s="106"/>
      <c r="H30" s="106"/>
      <c r="I30" s="106"/>
      <c r="J30" s="106"/>
      <c r="K30" s="106"/>
      <c r="L30" s="513">
        <f t="shared" ref="L30:L36" si="1">+E30/$M$29</f>
        <v>9.0606708500159824E-2</v>
      </c>
      <c r="M30" s="995"/>
    </row>
    <row r="31" spans="1:13" ht="51" customHeight="1">
      <c r="A31" s="985"/>
      <c r="B31" s="494" t="s">
        <v>204</v>
      </c>
      <c r="C31" s="108" t="s">
        <v>22</v>
      </c>
      <c r="D31" s="108" t="s">
        <v>205</v>
      </c>
      <c r="E31" s="105">
        <v>400000000</v>
      </c>
      <c r="F31" s="106"/>
      <c r="G31" s="106"/>
      <c r="H31" s="106"/>
      <c r="I31" s="106"/>
      <c r="J31" s="106"/>
      <c r="K31" s="106"/>
      <c r="L31" s="513">
        <f t="shared" si="1"/>
        <v>4.0269648222293258E-2</v>
      </c>
      <c r="M31" s="995"/>
    </row>
    <row r="32" spans="1:13" ht="43.5" customHeight="1">
      <c r="A32" s="985"/>
      <c r="B32" s="494" t="s">
        <v>206</v>
      </c>
      <c r="C32" s="108" t="s">
        <v>23</v>
      </c>
      <c r="D32" s="108" t="s">
        <v>207</v>
      </c>
      <c r="E32" s="105">
        <v>200000000</v>
      </c>
      <c r="F32" s="106"/>
      <c r="G32" s="106"/>
      <c r="H32" s="106"/>
      <c r="I32" s="106"/>
      <c r="J32" s="106"/>
      <c r="K32" s="106"/>
      <c r="L32" s="513">
        <f t="shared" si="1"/>
        <v>2.0134824111146629E-2</v>
      </c>
      <c r="M32" s="995"/>
    </row>
    <row r="33" spans="1:16" ht="76.900000000000006" customHeight="1">
      <c r="A33" s="985"/>
      <c r="B33" s="506" t="s">
        <v>208</v>
      </c>
      <c r="C33" s="108" t="s">
        <v>85</v>
      </c>
      <c r="D33" s="509" t="s">
        <v>209</v>
      </c>
      <c r="E33" s="105">
        <v>71000000</v>
      </c>
      <c r="F33" s="106"/>
      <c r="G33" s="106">
        <v>7000000</v>
      </c>
      <c r="H33" s="106"/>
      <c r="I33" s="106"/>
      <c r="J33" s="106"/>
      <c r="K33" s="106"/>
      <c r="L33" s="513">
        <f>+(E33+G33)/$M$29</f>
        <v>7.8525814033471846E-3</v>
      </c>
      <c r="M33" s="995"/>
    </row>
    <row r="34" spans="1:16" ht="57" customHeight="1">
      <c r="A34" s="985"/>
      <c r="B34" s="506" t="s">
        <v>210</v>
      </c>
      <c r="C34" s="108" t="s">
        <v>25</v>
      </c>
      <c r="D34" s="509" t="s">
        <v>211</v>
      </c>
      <c r="E34" s="105"/>
      <c r="F34" s="106"/>
      <c r="G34" s="106">
        <v>1248000000</v>
      </c>
      <c r="H34" s="106"/>
      <c r="I34" s="106"/>
      <c r="J34" s="106"/>
      <c r="K34" s="106"/>
      <c r="L34" s="513">
        <f>+G34/$M$29</f>
        <v>0.12564130245355495</v>
      </c>
      <c r="M34" s="995"/>
    </row>
    <row r="35" spans="1:16" ht="67.900000000000006" customHeight="1">
      <c r="A35" s="985"/>
      <c r="B35" s="506" t="s">
        <v>212</v>
      </c>
      <c r="C35" s="108" t="s">
        <v>26</v>
      </c>
      <c r="D35" s="509" t="s">
        <v>213</v>
      </c>
      <c r="E35" s="105">
        <v>819020900</v>
      </c>
      <c r="F35" s="106"/>
      <c r="G35" s="106"/>
      <c r="H35" s="106"/>
      <c r="I35" s="106"/>
      <c r="J35" s="106"/>
      <c r="K35" s="106"/>
      <c r="L35" s="513">
        <f t="shared" si="1"/>
        <v>8.245420882426506E-2</v>
      </c>
      <c r="M35" s="995"/>
    </row>
    <row r="36" spans="1:16" ht="65.25" customHeight="1">
      <c r="A36" s="985"/>
      <c r="B36" s="494" t="s">
        <v>216</v>
      </c>
      <c r="C36" s="108" t="s">
        <v>28</v>
      </c>
      <c r="D36" s="108" t="s">
        <v>217</v>
      </c>
      <c r="E36" s="105">
        <v>635000000</v>
      </c>
      <c r="F36" s="106"/>
      <c r="G36" s="106"/>
      <c r="H36" s="106"/>
      <c r="I36" s="106"/>
      <c r="J36" s="106"/>
      <c r="K36" s="106"/>
      <c r="L36" s="513">
        <f t="shared" si="1"/>
        <v>6.3928066552890545E-2</v>
      </c>
      <c r="M36" s="995"/>
    </row>
    <row r="37" spans="1:16" ht="66" customHeight="1">
      <c r="A37" s="985"/>
      <c r="B37" s="506" t="s">
        <v>218</v>
      </c>
      <c r="C37" s="107" t="s">
        <v>29</v>
      </c>
      <c r="D37" s="507" t="s">
        <v>219</v>
      </c>
      <c r="E37" s="105"/>
      <c r="F37" s="106">
        <v>117764610</v>
      </c>
      <c r="G37" s="106"/>
      <c r="H37" s="106"/>
      <c r="I37" s="106"/>
      <c r="J37" s="106"/>
      <c r="K37" s="106"/>
      <c r="L37" s="513">
        <f>+F37/$M$29</f>
        <v>1.1855848544338897E-2</v>
      </c>
      <c r="M37" s="995"/>
    </row>
    <row r="38" spans="1:16" ht="96" customHeight="1">
      <c r="A38" s="985"/>
      <c r="B38" s="512" t="s">
        <v>224</v>
      </c>
      <c r="C38" s="107" t="s">
        <v>64</v>
      </c>
      <c r="D38" s="507" t="s">
        <v>225</v>
      </c>
      <c r="E38" s="105"/>
      <c r="F38" s="106"/>
      <c r="G38" s="106"/>
      <c r="H38" s="106">
        <v>1200000000</v>
      </c>
      <c r="I38" s="106">
        <v>3000000000</v>
      </c>
      <c r="J38" s="126"/>
      <c r="K38" s="127"/>
      <c r="L38" s="513">
        <f>+(H38+I38)/$M$29</f>
        <v>0.42283130633407923</v>
      </c>
      <c r="M38" s="995"/>
    </row>
    <row r="39" spans="1:16" ht="93.75" customHeight="1" thickBot="1">
      <c r="A39" s="985"/>
      <c r="B39" s="496" t="s">
        <v>228</v>
      </c>
      <c r="C39" s="107" t="s">
        <v>235</v>
      </c>
      <c r="D39" s="507" t="s">
        <v>229</v>
      </c>
      <c r="E39" s="105"/>
      <c r="F39" s="106"/>
      <c r="G39" s="106">
        <v>735253830</v>
      </c>
      <c r="H39" s="106"/>
      <c r="I39" s="106"/>
      <c r="J39" s="126"/>
      <c r="K39" s="127"/>
      <c r="L39" s="513">
        <f>+G39/$M$29</f>
        <v>7.402103272048452E-2</v>
      </c>
      <c r="M39" s="996"/>
    </row>
    <row r="40" spans="1:16" ht="34.5" customHeight="1" thickBot="1">
      <c r="A40" s="979" t="s">
        <v>231</v>
      </c>
      <c r="B40" s="980"/>
      <c r="C40" s="980"/>
      <c r="D40" s="981"/>
      <c r="E40" s="498">
        <f>+SUM(E10:E39)</f>
        <v>8585020900</v>
      </c>
      <c r="F40" s="499">
        <f>+SUM(F10:F39)</f>
        <v>1477764610</v>
      </c>
      <c r="G40" s="499">
        <f>+SUM(G10:G39)</f>
        <v>2027643992</v>
      </c>
      <c r="H40" s="499">
        <f>+SUM(H10:H39)</f>
        <v>1200000000</v>
      </c>
      <c r="I40" s="499">
        <f>+SUM(I10:K39)</f>
        <v>3000000000</v>
      </c>
      <c r="J40" s="499"/>
      <c r="K40" s="499">
        <f>+SUM(K11:K39)</f>
        <v>0</v>
      </c>
      <c r="L40" s="500"/>
      <c r="M40" s="514">
        <f>+SUM(M10:M39)</f>
        <v>16290429502</v>
      </c>
      <c r="N40" s="144"/>
      <c r="O40" s="144"/>
      <c r="P40" s="144"/>
    </row>
    <row r="41" spans="1:16" ht="15.75" customHeight="1"/>
    <row r="42" spans="1:16" ht="15.75" customHeight="1"/>
    <row r="43" spans="1:16" ht="15.75" customHeight="1"/>
    <row r="44" spans="1:16" ht="15.75" customHeight="1">
      <c r="F44" s="145"/>
      <c r="J44" s="145"/>
      <c r="K44" s="145"/>
      <c r="L44" s="145"/>
      <c r="M44" s="145"/>
    </row>
    <row r="45" spans="1:16" ht="15.75" customHeight="1">
      <c r="F45" s="145"/>
      <c r="G45" s="145"/>
      <c r="H45" s="145"/>
      <c r="I45" s="145"/>
      <c r="P45" s="146"/>
    </row>
    <row r="46" spans="1:16" ht="15.75" customHeight="1">
      <c r="F46" s="147"/>
      <c r="G46" s="147"/>
      <c r="H46" s="147"/>
      <c r="I46" s="147"/>
      <c r="J46" s="148"/>
      <c r="K46" s="146"/>
      <c r="L46" s="146"/>
      <c r="P46" s="146"/>
    </row>
    <row r="47" spans="1:16" ht="15.75" customHeight="1">
      <c r="E47" s="147"/>
      <c r="F47" s="148"/>
      <c r="G47" s="147"/>
      <c r="H47" s="147"/>
      <c r="I47" s="147"/>
      <c r="J47" s="148"/>
      <c r="K47" s="146"/>
      <c r="L47" s="146"/>
      <c r="P47" s="146"/>
    </row>
    <row r="48" spans="1:16" ht="15.75" customHeight="1">
      <c r="F48" s="148"/>
      <c r="G48" s="147"/>
      <c r="H48" s="147"/>
      <c r="I48" s="147"/>
      <c r="J48" s="148"/>
      <c r="K48" s="146"/>
      <c r="L48" s="146"/>
    </row>
    <row r="49" spans="6:12" ht="15.75" customHeight="1">
      <c r="F49" s="149"/>
      <c r="G49" s="147"/>
      <c r="H49" s="147"/>
      <c r="I49" s="147"/>
      <c r="J49" s="148"/>
      <c r="K49" s="146"/>
      <c r="L49" s="146"/>
    </row>
    <row r="50" spans="6:12" ht="15.75" customHeight="1">
      <c r="G50" s="147"/>
      <c r="H50" s="147"/>
      <c r="I50" s="147"/>
      <c r="J50" s="148"/>
      <c r="K50" s="146"/>
      <c r="L50" s="146"/>
    </row>
    <row r="51" spans="6:12" ht="15.75" customHeight="1">
      <c r="J51" s="146"/>
      <c r="K51" s="146"/>
      <c r="L51" s="146"/>
    </row>
    <row r="52" spans="6:12" ht="15.75" customHeight="1"/>
    <row r="53" spans="6:12" ht="15.75" customHeight="1"/>
    <row r="54" spans="6:12" ht="15.75" customHeight="1"/>
    <row r="55" spans="6:12" ht="15.75" customHeight="1"/>
    <row r="56" spans="6:12" ht="15.75" customHeight="1"/>
    <row r="57" spans="6:12" ht="15.75" customHeight="1"/>
    <row r="58" spans="6:12" ht="15.75" customHeight="1"/>
    <row r="59" spans="6:12" ht="15.75" customHeight="1"/>
    <row r="60" spans="6:12" ht="15.75" customHeight="1"/>
    <row r="61" spans="6:12" ht="15.75" customHeight="1"/>
    <row r="62" spans="6:12" ht="15.75" customHeight="1"/>
    <row r="63" spans="6:12" ht="15.75" customHeight="1"/>
    <row r="64" spans="6:12" ht="15.75" customHeight="1"/>
    <row r="65" ht="15.75" customHeight="1"/>
    <row r="66" ht="15.75" customHeight="1"/>
    <row r="67" ht="15.75" customHeight="1"/>
    <row r="68" ht="15.75" customHeight="1"/>
    <row r="69" ht="15.75" customHeight="1"/>
    <row r="70" ht="15.75" customHeight="1"/>
  </sheetData>
  <sheetProtection algorithmName="SHA-512" hashValue="7rrfUqGB6YJCT1HvhQCJaeJUjb3mFMZECO7NOgteq8n0kh4Hm5tJsoIrrMVvjUoL3alRc5dWJWBr6LfDGN16vA==" saltValue="fjejyfpPHPbI1Lc57Nm4Uw==" spinCount="100000" sheet="1" objects="1" scenarios="1"/>
  <mergeCells count="25">
    <mergeCell ref="F7:F9"/>
    <mergeCell ref="G7:G9"/>
    <mergeCell ref="H7:H9"/>
    <mergeCell ref="I7:I9"/>
    <mergeCell ref="A1:M2"/>
    <mergeCell ref="A3:M4"/>
    <mergeCell ref="A5:M6"/>
    <mergeCell ref="A7:A9"/>
    <mergeCell ref="B7:B9"/>
    <mergeCell ref="D7:D9"/>
    <mergeCell ref="E7:E9"/>
    <mergeCell ref="L7:L9"/>
    <mergeCell ref="M7:M9"/>
    <mergeCell ref="C8:C9"/>
    <mergeCell ref="J7:J9"/>
    <mergeCell ref="K7:K9"/>
    <mergeCell ref="A40:D40"/>
    <mergeCell ref="M10:M16"/>
    <mergeCell ref="A18:A21"/>
    <mergeCell ref="M18:M21"/>
    <mergeCell ref="A22:A28"/>
    <mergeCell ref="M22:M28"/>
    <mergeCell ref="A29:A39"/>
    <mergeCell ref="M29:M39"/>
    <mergeCell ref="A11:A16"/>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9509A-5BEA-416B-8D49-AD531A2182FA}">
  <sheetPr>
    <tabColor rgb="FFFF0000"/>
  </sheetPr>
  <dimension ref="A1:J62"/>
  <sheetViews>
    <sheetView tabSelected="1" zoomScaleNormal="100" workbookViewId="0">
      <pane xSplit="3" ySplit="9" topLeftCell="D56" activePane="bottomRight" state="frozen"/>
      <selection pane="topRight" activeCell="D1" sqref="D1"/>
      <selection pane="bottomLeft" activeCell="A10" sqref="A10"/>
      <selection pane="bottomRight" activeCell="E16" sqref="E16"/>
    </sheetView>
  </sheetViews>
  <sheetFormatPr baseColWidth="10" defaultColWidth="14.42578125" defaultRowHeight="15" customHeight="1"/>
  <cols>
    <col min="1" max="1" width="36" style="12" customWidth="1"/>
    <col min="2" max="2" width="21.7109375" style="12" customWidth="1"/>
    <col min="3" max="3" width="39.7109375" style="12" customWidth="1"/>
    <col min="4" max="4" width="26.28515625" style="12" customWidth="1"/>
    <col min="5" max="5" width="24.28515625" style="12" customWidth="1"/>
    <col min="6" max="7" width="25.28515625" style="12" customWidth="1"/>
    <col min="8" max="8" width="24.28515625" style="12" customWidth="1"/>
    <col min="9" max="9" width="18.85546875" style="12" customWidth="1"/>
    <col min="10" max="10" width="27.7109375" style="12" customWidth="1"/>
    <col min="11" max="16384" width="14.42578125" style="12"/>
  </cols>
  <sheetData>
    <row r="1" spans="1:10" ht="15" customHeight="1">
      <c r="A1" s="1245" t="s">
        <v>45</v>
      </c>
      <c r="B1" s="1246"/>
      <c r="C1" s="1247"/>
      <c r="D1" s="1247"/>
      <c r="E1" s="1247"/>
      <c r="F1" s="1247"/>
      <c r="G1" s="1247"/>
      <c r="H1" s="1247"/>
      <c r="I1" s="1247"/>
      <c r="J1" s="1248"/>
    </row>
    <row r="2" spans="1:10">
      <c r="A2" s="1249"/>
      <c r="B2" s="1003"/>
      <c r="C2" s="1003"/>
      <c r="D2" s="1003"/>
      <c r="E2" s="1003"/>
      <c r="F2" s="1003"/>
      <c r="G2" s="1003"/>
      <c r="H2" s="1003"/>
      <c r="I2" s="1003"/>
      <c r="J2" s="1250"/>
    </row>
    <row r="3" spans="1:10" ht="15" customHeight="1">
      <c r="A3" s="1251" t="s">
        <v>46</v>
      </c>
      <c r="B3" s="1005"/>
      <c r="C3" s="1003"/>
      <c r="D3" s="1003"/>
      <c r="E3" s="1003"/>
      <c r="F3" s="1003"/>
      <c r="G3" s="1003"/>
      <c r="H3" s="1003"/>
      <c r="I3" s="1003"/>
      <c r="J3" s="1250"/>
    </row>
    <row r="4" spans="1:10" ht="15" customHeight="1">
      <c r="A4" s="1249"/>
      <c r="B4" s="1003"/>
      <c r="C4" s="1003"/>
      <c r="D4" s="1003"/>
      <c r="E4" s="1003"/>
      <c r="F4" s="1003"/>
      <c r="G4" s="1003"/>
      <c r="H4" s="1003"/>
      <c r="I4" s="1003"/>
      <c r="J4" s="1250"/>
    </row>
    <row r="5" spans="1:10" ht="14.25" customHeight="1">
      <c r="A5" s="1252" t="s">
        <v>545</v>
      </c>
      <c r="B5" s="1007"/>
      <c r="C5" s="1003"/>
      <c r="D5" s="1003"/>
      <c r="E5" s="1003"/>
      <c r="F5" s="1003"/>
      <c r="G5" s="1003"/>
      <c r="H5" s="1003"/>
      <c r="I5" s="1003"/>
      <c r="J5" s="1250"/>
    </row>
    <row r="6" spans="1:10" ht="15" customHeight="1" thickBot="1">
      <c r="A6" s="1253"/>
      <c r="B6" s="1254"/>
      <c r="C6" s="1254"/>
      <c r="D6" s="1254"/>
      <c r="E6" s="1254"/>
      <c r="F6" s="1254"/>
      <c r="G6" s="1254"/>
      <c r="H6" s="1254"/>
      <c r="I6" s="1254"/>
      <c r="J6" s="1255"/>
    </row>
    <row r="7" spans="1:10" ht="19.5" customHeight="1">
      <c r="A7" s="1305" t="s">
        <v>38</v>
      </c>
      <c r="B7" s="1306" t="s">
        <v>494</v>
      </c>
      <c r="C7" s="1327" t="s">
        <v>414</v>
      </c>
      <c r="D7" s="1328" t="s">
        <v>447</v>
      </c>
      <c r="E7" s="1259" t="s">
        <v>70</v>
      </c>
      <c r="F7" s="1259" t="s">
        <v>71</v>
      </c>
      <c r="G7" s="1259" t="s">
        <v>546</v>
      </c>
      <c r="H7" s="1259" t="s">
        <v>72</v>
      </c>
      <c r="I7" s="1259" t="s">
        <v>76</v>
      </c>
      <c r="J7" s="1260" t="s">
        <v>600</v>
      </c>
    </row>
    <row r="8" spans="1:10" ht="37.5" customHeight="1">
      <c r="A8" s="987"/>
      <c r="B8" s="1307"/>
      <c r="C8" s="1327"/>
      <c r="D8" s="1003"/>
      <c r="E8" s="985"/>
      <c r="F8" s="985"/>
      <c r="G8" s="985"/>
      <c r="H8" s="985"/>
      <c r="I8" s="985"/>
      <c r="J8" s="985"/>
    </row>
    <row r="9" spans="1:10" ht="31.5" customHeight="1" thickBot="1">
      <c r="A9" s="987"/>
      <c r="B9" s="1307"/>
      <c r="C9" s="1327"/>
      <c r="D9" s="1003"/>
      <c r="E9" s="985"/>
      <c r="F9" s="985"/>
      <c r="G9" s="985"/>
      <c r="H9" s="985"/>
      <c r="I9" s="985"/>
      <c r="J9" s="985"/>
    </row>
    <row r="10" spans="1:10" ht="55.5" customHeight="1">
      <c r="A10" s="1308" t="s">
        <v>449</v>
      </c>
      <c r="B10" s="1363" t="s">
        <v>495</v>
      </c>
      <c r="C10" s="1364" t="s">
        <v>547</v>
      </c>
      <c r="D10" s="894">
        <v>74000000</v>
      </c>
      <c r="E10" s="798"/>
      <c r="F10" s="797"/>
      <c r="G10" s="797"/>
      <c r="H10" s="798"/>
      <c r="I10" s="1365">
        <f t="shared" ref="I10:I19" si="0">+D10/$J$10</f>
        <v>4.1864983166316566E-2</v>
      </c>
      <c r="J10" s="1300">
        <f>+SUM(D10:H21)</f>
        <v>1767587000</v>
      </c>
    </row>
    <row r="11" spans="1:10" ht="39" customHeight="1">
      <c r="A11" s="1309"/>
      <c r="B11" s="852" t="s">
        <v>496</v>
      </c>
      <c r="C11" s="1366" t="s">
        <v>548</v>
      </c>
      <c r="D11" s="895">
        <v>98120000</v>
      </c>
      <c r="E11" s="23"/>
      <c r="F11" s="24"/>
      <c r="G11" s="24"/>
      <c r="H11" s="23"/>
      <c r="I11" s="856">
        <f t="shared" si="0"/>
        <v>5.5510704706472722E-2</v>
      </c>
      <c r="J11" s="1301"/>
    </row>
    <row r="12" spans="1:10" ht="25.5" customHeight="1">
      <c r="A12" s="1309"/>
      <c r="B12" s="880" t="s">
        <v>497</v>
      </c>
      <c r="C12" s="1366" t="s">
        <v>549</v>
      </c>
      <c r="D12" s="895">
        <v>85000000</v>
      </c>
      <c r="E12" s="23"/>
      <c r="F12" s="24"/>
      <c r="G12" s="24"/>
      <c r="H12" s="23"/>
      <c r="I12" s="856">
        <f t="shared" si="0"/>
        <v>4.8088156339687944E-2</v>
      </c>
      <c r="J12" s="1301"/>
    </row>
    <row r="13" spans="1:10" ht="50.25" customHeight="1">
      <c r="A13" s="1309"/>
      <c r="B13" s="852" t="s">
        <v>498</v>
      </c>
      <c r="C13" s="1366" t="s">
        <v>550</v>
      </c>
      <c r="D13" s="895">
        <v>70000000</v>
      </c>
      <c r="E13" s="23"/>
      <c r="F13" s="24"/>
      <c r="G13" s="24"/>
      <c r="H13" s="23"/>
      <c r="I13" s="856">
        <f t="shared" si="0"/>
        <v>3.9602011103272425E-2</v>
      </c>
      <c r="J13" s="1301"/>
    </row>
    <row r="14" spans="1:10" ht="32.25" customHeight="1">
      <c r="A14" s="1309"/>
      <c r="B14" s="880" t="s">
        <v>499</v>
      </c>
      <c r="C14" s="1366" t="s">
        <v>551</v>
      </c>
      <c r="D14" s="895">
        <v>70467000</v>
      </c>
      <c r="E14" s="23"/>
      <c r="F14" s="24"/>
      <c r="G14" s="24"/>
      <c r="H14" s="23"/>
      <c r="I14" s="856">
        <f t="shared" si="0"/>
        <v>3.9866213091632831E-2</v>
      </c>
      <c r="J14" s="1301"/>
    </row>
    <row r="15" spans="1:10" ht="30" customHeight="1">
      <c r="A15" s="1309"/>
      <c r="B15" s="852" t="s">
        <v>500</v>
      </c>
      <c r="C15" s="1366" t="s">
        <v>552</v>
      </c>
      <c r="D15" s="895">
        <v>120000000</v>
      </c>
      <c r="E15" s="23"/>
      <c r="F15" s="24"/>
      <c r="G15" s="24"/>
      <c r="H15" s="23"/>
      <c r="I15" s="856">
        <f>+D15/$J$10</f>
        <v>6.7889161891324157E-2</v>
      </c>
      <c r="J15" s="1301"/>
    </row>
    <row r="16" spans="1:10" ht="36" customHeight="1">
      <c r="A16" s="1309"/>
      <c r="B16" s="880" t="s">
        <v>501</v>
      </c>
      <c r="C16" s="1367" t="s">
        <v>553</v>
      </c>
      <c r="D16" s="895">
        <v>300000000</v>
      </c>
      <c r="E16" s="23"/>
      <c r="F16" s="24"/>
      <c r="G16" s="24"/>
      <c r="H16" s="23"/>
      <c r="I16" s="856">
        <f>+D16/$J$10</f>
        <v>0.16972290472831039</v>
      </c>
      <c r="J16" s="1301"/>
    </row>
    <row r="17" spans="1:10" ht="73.5" customHeight="1">
      <c r="A17" s="1309"/>
      <c r="B17" s="852" t="s">
        <v>502</v>
      </c>
      <c r="C17" s="1367" t="s">
        <v>554</v>
      </c>
      <c r="D17" s="895">
        <v>100000000</v>
      </c>
      <c r="E17" s="23"/>
      <c r="F17" s="24"/>
      <c r="G17" s="24"/>
      <c r="H17" s="23"/>
      <c r="I17" s="856">
        <f>+D17/$J$10</f>
        <v>5.6574301576103471E-2</v>
      </c>
      <c r="J17" s="1301"/>
    </row>
    <row r="18" spans="1:10" ht="41.25" customHeight="1">
      <c r="A18" s="1309"/>
      <c r="B18" s="880" t="s">
        <v>503</v>
      </c>
      <c r="C18" s="1368" t="s">
        <v>555</v>
      </c>
      <c r="D18" s="896">
        <v>600000000</v>
      </c>
      <c r="E18" s="858"/>
      <c r="F18" s="857"/>
      <c r="G18" s="857"/>
      <c r="H18" s="858"/>
      <c r="I18" s="856">
        <f>+D18/$J$10</f>
        <v>0.33944580945662078</v>
      </c>
      <c r="J18" s="1301"/>
    </row>
    <row r="19" spans="1:10" ht="42.75" customHeight="1">
      <c r="A19" s="1309"/>
      <c r="B19" s="852" t="s">
        <v>504</v>
      </c>
      <c r="C19" s="1369" t="s">
        <v>556</v>
      </c>
      <c r="D19" s="897">
        <v>100000000</v>
      </c>
      <c r="E19" s="860"/>
      <c r="F19" s="859"/>
      <c r="G19" s="859"/>
      <c r="H19" s="860"/>
      <c r="I19" s="861">
        <f t="shared" si="0"/>
        <v>5.6574301576103471E-2</v>
      </c>
      <c r="J19" s="1301"/>
    </row>
    <row r="20" spans="1:10" ht="42.75" customHeight="1">
      <c r="A20" s="1309"/>
      <c r="B20" s="852" t="s">
        <v>505</v>
      </c>
      <c r="C20" s="1370" t="s">
        <v>460</v>
      </c>
      <c r="D20" s="1371">
        <v>100000000</v>
      </c>
      <c r="E20" s="1372"/>
      <c r="F20" s="1373"/>
      <c r="G20" s="1373"/>
      <c r="H20" s="1372"/>
      <c r="I20" s="1374">
        <f>+D20/$J$10</f>
        <v>5.6574301576103471E-2</v>
      </c>
      <c r="J20" s="1301"/>
    </row>
    <row r="21" spans="1:10" ht="42.75" customHeight="1" thickBot="1">
      <c r="A21" s="1310"/>
      <c r="B21" s="881" t="s">
        <v>544</v>
      </c>
      <c r="C21" s="1375" t="s">
        <v>557</v>
      </c>
      <c r="D21" s="1376">
        <v>50000000</v>
      </c>
      <c r="E21" s="1377"/>
      <c r="F21" s="1378"/>
      <c r="G21" s="1378"/>
      <c r="H21" s="1377"/>
      <c r="I21" s="1374">
        <f>+D21/$J$10</f>
        <v>2.8287150788051735E-2</v>
      </c>
      <c r="J21" s="1302"/>
    </row>
    <row r="22" spans="1:10" ht="40.5" customHeight="1">
      <c r="A22" s="1311" t="s">
        <v>461</v>
      </c>
      <c r="B22" s="882" t="s">
        <v>506</v>
      </c>
      <c r="C22" s="1379" t="s">
        <v>558</v>
      </c>
      <c r="D22" s="899">
        <v>81421000</v>
      </c>
      <c r="E22" s="56"/>
      <c r="F22" s="56"/>
      <c r="G22" s="56"/>
      <c r="H22" s="56"/>
      <c r="I22" s="502">
        <f>+D22/$J$22</f>
        <v>7.4533166485569097E-2</v>
      </c>
      <c r="J22" s="986">
        <f>+SUM(D22:H29)</f>
        <v>1092413000</v>
      </c>
    </row>
    <row r="23" spans="1:10" ht="31.5" customHeight="1">
      <c r="A23" s="1312"/>
      <c r="B23" s="883" t="s">
        <v>507</v>
      </c>
      <c r="C23" s="1380" t="s">
        <v>559</v>
      </c>
      <c r="D23" s="900">
        <v>120992000</v>
      </c>
      <c r="E23" s="63"/>
      <c r="F23" s="63"/>
      <c r="G23" s="63"/>
      <c r="H23" s="63"/>
      <c r="I23" s="503">
        <f>+D23/$J$22</f>
        <v>0.11075664606700945</v>
      </c>
      <c r="J23" s="1313"/>
    </row>
    <row r="24" spans="1:10" ht="36" customHeight="1">
      <c r="A24" s="1312"/>
      <c r="B24" s="1381" t="s">
        <v>508</v>
      </c>
      <c r="C24" s="1380" t="s">
        <v>560</v>
      </c>
      <c r="D24" s="901">
        <v>80000000</v>
      </c>
      <c r="E24" s="63"/>
      <c r="F24" s="63"/>
      <c r="G24" s="63"/>
      <c r="H24" s="63"/>
      <c r="I24" s="504">
        <f>+(D24+H24)/$J$22</f>
        <v>7.323237639976822E-2</v>
      </c>
      <c r="J24" s="1313"/>
    </row>
    <row r="25" spans="1:10" ht="36" customHeight="1">
      <c r="A25" s="1312"/>
      <c r="B25" s="1382"/>
      <c r="C25" s="1380" t="s">
        <v>561</v>
      </c>
      <c r="D25" s="901"/>
      <c r="E25" s="63"/>
      <c r="F25" s="63"/>
      <c r="G25" s="63">
        <v>150000000</v>
      </c>
      <c r="H25" s="63"/>
      <c r="I25" s="504">
        <f>+G25/$J$22</f>
        <v>0.13731070574956541</v>
      </c>
      <c r="J25" s="1313"/>
    </row>
    <row r="26" spans="1:10" ht="36.75" customHeight="1">
      <c r="A26" s="1312"/>
      <c r="B26" s="883" t="s">
        <v>509</v>
      </c>
      <c r="C26" s="1380" t="s">
        <v>562</v>
      </c>
      <c r="D26" s="901">
        <v>180000000</v>
      </c>
      <c r="E26" s="63"/>
      <c r="F26" s="63"/>
      <c r="G26" s="63"/>
      <c r="H26" s="63"/>
      <c r="I26" s="504">
        <f>+(D26+H26)/$J$22</f>
        <v>0.16477284689947849</v>
      </c>
      <c r="J26" s="1313"/>
    </row>
    <row r="27" spans="1:10" ht="50.25" customHeight="1">
      <c r="A27" s="1312"/>
      <c r="B27" s="883" t="s">
        <v>533</v>
      </c>
      <c r="C27" s="1380" t="s">
        <v>563</v>
      </c>
      <c r="D27" s="901">
        <v>220000000</v>
      </c>
      <c r="E27" s="63"/>
      <c r="F27" s="63"/>
      <c r="G27" s="63"/>
      <c r="H27" s="63"/>
      <c r="I27" s="504">
        <f>+(D27+H27)/$J$22</f>
        <v>0.2013890350993626</v>
      </c>
      <c r="J27" s="1313"/>
    </row>
    <row r="28" spans="1:10" ht="50.25" customHeight="1">
      <c r="A28" s="945"/>
      <c r="B28" s="883" t="s">
        <v>535</v>
      </c>
      <c r="C28" s="1383" t="s">
        <v>564</v>
      </c>
      <c r="D28" s="974">
        <v>60000000</v>
      </c>
      <c r="E28" s="975"/>
      <c r="F28" s="975"/>
      <c r="G28" s="975"/>
      <c r="H28" s="975"/>
      <c r="I28" s="976">
        <f>+(D28+H28)/$J$22</f>
        <v>5.4924282299826162E-2</v>
      </c>
      <c r="J28" s="1313"/>
    </row>
    <row r="29" spans="1:10" ht="36" customHeight="1" thickBot="1">
      <c r="A29" s="945"/>
      <c r="B29" s="883" t="s">
        <v>565</v>
      </c>
      <c r="C29" s="1383" t="s">
        <v>566</v>
      </c>
      <c r="D29" s="974"/>
      <c r="E29" s="975"/>
      <c r="F29" s="975"/>
      <c r="G29" s="975">
        <v>200000000</v>
      </c>
      <c r="H29" s="975"/>
      <c r="I29" s="976">
        <f>+G29/$J$22</f>
        <v>0.18308094099942054</v>
      </c>
      <c r="J29" s="1313"/>
    </row>
    <row r="30" spans="1:10" ht="29.25" customHeight="1">
      <c r="A30" s="1317" t="s">
        <v>467</v>
      </c>
      <c r="B30" s="1384" t="s">
        <v>511</v>
      </c>
      <c r="C30" s="969" t="s">
        <v>567</v>
      </c>
      <c r="D30" s="902">
        <f>339800000+100000000</f>
        <v>439800000</v>
      </c>
      <c r="E30" s="447"/>
      <c r="F30" s="447"/>
      <c r="G30" s="447"/>
      <c r="H30" s="447"/>
      <c r="I30" s="814">
        <f>+D30/$J$30</f>
        <v>0.28195922554173614</v>
      </c>
      <c r="J30" s="1267">
        <f>+SUM(D30:H36)</f>
        <v>1559800000</v>
      </c>
    </row>
    <row r="31" spans="1:10" ht="29.25" customHeight="1">
      <c r="A31" s="1385"/>
      <c r="B31" s="1386"/>
      <c r="C31" s="1387" t="s">
        <v>568</v>
      </c>
      <c r="D31" s="1388"/>
      <c r="E31" s="1389"/>
      <c r="F31" s="1389"/>
      <c r="G31" s="1389">
        <v>600000000</v>
      </c>
      <c r="H31" s="1389"/>
      <c r="I31" s="815">
        <f>+G31/$J$30</f>
        <v>0.38466470060264135</v>
      </c>
      <c r="J31" s="1390"/>
    </row>
    <row r="32" spans="1:10" ht="27.75" customHeight="1">
      <c r="A32" s="987"/>
      <c r="B32" s="886" t="s">
        <v>512</v>
      </c>
      <c r="C32" s="926" t="s">
        <v>569</v>
      </c>
      <c r="D32" s="903">
        <v>80000000</v>
      </c>
      <c r="E32" s="85"/>
      <c r="F32" s="85"/>
      <c r="G32" s="85"/>
      <c r="H32" s="85"/>
      <c r="I32" s="816">
        <f>+D32/$J$30</f>
        <v>5.1288626747018846E-2</v>
      </c>
      <c r="J32" s="1390"/>
    </row>
    <row r="33" spans="1:10" ht="21.75" customHeight="1">
      <c r="A33" s="987"/>
      <c r="B33" s="886" t="s">
        <v>513</v>
      </c>
      <c r="C33" s="927" t="s">
        <v>570</v>
      </c>
      <c r="D33" s="903">
        <v>60000000</v>
      </c>
      <c r="E33" s="85"/>
      <c r="F33" s="85"/>
      <c r="G33" s="85"/>
      <c r="H33" s="85"/>
      <c r="I33" s="816">
        <f>+D33/$J$30</f>
        <v>3.8466470060264137E-2</v>
      </c>
      <c r="J33" s="1390"/>
    </row>
    <row r="34" spans="1:10" ht="27.75" customHeight="1">
      <c r="A34" s="987"/>
      <c r="B34" s="1391" t="s">
        <v>514</v>
      </c>
      <c r="C34" s="926" t="s">
        <v>571</v>
      </c>
      <c r="D34" s="903">
        <v>100000000</v>
      </c>
      <c r="E34" s="85"/>
      <c r="F34" s="85"/>
      <c r="G34" s="85"/>
      <c r="H34" s="85"/>
      <c r="I34" s="816">
        <f>+D34/$J$30</f>
        <v>6.4110783433773563E-2</v>
      </c>
      <c r="J34" s="1390"/>
    </row>
    <row r="35" spans="1:10" ht="27.75" customHeight="1">
      <c r="A35" s="987"/>
      <c r="B35" s="1386"/>
      <c r="C35" s="926" t="s">
        <v>572</v>
      </c>
      <c r="D35" s="903"/>
      <c r="E35" s="85"/>
      <c r="F35" s="85"/>
      <c r="G35" s="85">
        <v>200000000</v>
      </c>
      <c r="H35" s="85"/>
      <c r="I35" s="816">
        <f>+G35/$J$30</f>
        <v>0.12822156686754713</v>
      </c>
      <c r="J35" s="1390"/>
    </row>
    <row r="36" spans="1:10" ht="52.5" customHeight="1" thickBot="1">
      <c r="A36" s="987"/>
      <c r="B36" s="887" t="s">
        <v>515</v>
      </c>
      <c r="C36" s="1392" t="s">
        <v>573</v>
      </c>
      <c r="D36" s="903">
        <v>80000000</v>
      </c>
      <c r="E36" s="85"/>
      <c r="F36" s="85"/>
      <c r="G36" s="85"/>
      <c r="H36" s="85"/>
      <c r="I36" s="816">
        <f>+D36/$J$30</f>
        <v>5.1288626747018846E-2</v>
      </c>
      <c r="J36" s="1393"/>
    </row>
    <row r="37" spans="1:10" ht="38.25" customHeight="1">
      <c r="A37" s="1318" t="s">
        <v>473</v>
      </c>
      <c r="B37" s="888" t="s">
        <v>516</v>
      </c>
      <c r="C37" s="1394" t="s">
        <v>574</v>
      </c>
      <c r="D37" s="904">
        <f>400000000</f>
        <v>400000000</v>
      </c>
      <c r="E37" s="865"/>
      <c r="F37" s="865"/>
      <c r="G37" s="865"/>
      <c r="H37" s="865"/>
      <c r="I37" s="866">
        <f>+(D37)/$J$37</f>
        <v>4.8028920012863664E-2</v>
      </c>
      <c r="J37" s="1287">
        <f>+SUM(D37:H48)</f>
        <v>8328315521</v>
      </c>
    </row>
    <row r="38" spans="1:10" ht="45.75" customHeight="1">
      <c r="A38" s="1319"/>
      <c r="B38" s="889" t="s">
        <v>537</v>
      </c>
      <c r="C38" s="1395" t="s">
        <v>575</v>
      </c>
      <c r="D38" s="905">
        <v>73000000</v>
      </c>
      <c r="E38" s="100"/>
      <c r="F38" s="100"/>
      <c r="G38" s="100"/>
      <c r="H38" s="100"/>
      <c r="I38" s="441">
        <f>+D38/$J$37</f>
        <v>8.7652779023476186E-3</v>
      </c>
      <c r="J38" s="1288"/>
    </row>
    <row r="39" spans="1:10" ht="56.25" customHeight="1">
      <c r="A39" s="1319"/>
      <c r="B39" s="1323" t="s">
        <v>519</v>
      </c>
      <c r="C39" s="1395" t="s">
        <v>576</v>
      </c>
      <c r="D39" s="971">
        <v>187000000</v>
      </c>
      <c r="E39" s="972"/>
      <c r="F39" s="972"/>
      <c r="G39" s="972"/>
      <c r="H39" s="972"/>
      <c r="I39" s="441">
        <f>+D39/$J$37</f>
        <v>2.2453520106013765E-2</v>
      </c>
      <c r="J39" s="1288"/>
    </row>
    <row r="40" spans="1:10" ht="57.75" customHeight="1">
      <c r="A40" s="1319"/>
      <c r="B40" s="1396"/>
      <c r="C40" s="1397" t="s">
        <v>577</v>
      </c>
      <c r="D40" s="1398"/>
      <c r="E40" s="869"/>
      <c r="F40" s="869"/>
      <c r="G40" s="869">
        <v>1025000000</v>
      </c>
      <c r="H40" s="869"/>
      <c r="I40" s="441">
        <f>+G40/$J$37</f>
        <v>0.12307410753296315</v>
      </c>
      <c r="J40" s="1288"/>
    </row>
    <row r="41" spans="1:10" ht="54.75" customHeight="1">
      <c r="A41" s="1319"/>
      <c r="B41" s="1323" t="s">
        <v>518</v>
      </c>
      <c r="C41" s="1399" t="s">
        <v>578</v>
      </c>
      <c r="D41" s="905"/>
      <c r="E41" s="100">
        <v>1500000000</v>
      </c>
      <c r="F41" s="100"/>
      <c r="G41" s="100"/>
      <c r="H41" s="100"/>
      <c r="I41" s="441">
        <f>+(D41+E41+F41)/$J$37</f>
        <v>0.18010845004823875</v>
      </c>
      <c r="J41" s="1288"/>
    </row>
    <row r="42" spans="1:10" ht="54.75" customHeight="1">
      <c r="A42" s="1319"/>
      <c r="B42" s="1396"/>
      <c r="C42" s="1400" t="s">
        <v>579</v>
      </c>
      <c r="D42" s="1401"/>
      <c r="E42" s="867"/>
      <c r="F42" s="867"/>
      <c r="G42" s="867">
        <v>1505000000</v>
      </c>
      <c r="H42" s="867"/>
      <c r="I42" s="441">
        <f>+G42/$J$37</f>
        <v>0.18070881154839954</v>
      </c>
      <c r="J42" s="1288"/>
    </row>
    <row r="43" spans="1:10" ht="54.75" customHeight="1">
      <c r="A43" s="1319"/>
      <c r="B43" s="970" t="s">
        <v>520</v>
      </c>
      <c r="C43" s="1395" t="s">
        <v>580</v>
      </c>
      <c r="D43" s="971"/>
      <c r="E43" s="972"/>
      <c r="F43" s="972"/>
      <c r="G43" s="972">
        <v>400000000</v>
      </c>
      <c r="H43" s="972"/>
      <c r="I43" s="973">
        <f>+G43/$J$37</f>
        <v>4.8028920012863664E-2</v>
      </c>
      <c r="J43" s="1288"/>
    </row>
    <row r="44" spans="1:10" ht="54.75" customHeight="1">
      <c r="A44" s="1319"/>
      <c r="B44" s="970" t="s">
        <v>521</v>
      </c>
      <c r="C44" s="1402" t="s">
        <v>581</v>
      </c>
      <c r="D44" s="1403"/>
      <c r="E44" s="960"/>
      <c r="F44" s="960"/>
      <c r="G44" s="960">
        <v>400000000</v>
      </c>
      <c r="H44" s="960"/>
      <c r="I44" s="973">
        <f>+G44/$J$37</f>
        <v>4.8028920012863664E-2</v>
      </c>
      <c r="J44" s="1288"/>
    </row>
    <row r="45" spans="1:10" ht="90" customHeight="1">
      <c r="A45" s="1319"/>
      <c r="B45" s="889" t="s">
        <v>522</v>
      </c>
      <c r="C45" s="1400" t="s">
        <v>582</v>
      </c>
      <c r="D45" s="966">
        <v>220000000</v>
      </c>
      <c r="E45" s="867"/>
      <c r="F45" s="867"/>
      <c r="G45" s="867"/>
      <c r="H45" s="867"/>
      <c r="I45" s="868">
        <f>+(D45+H45)/$J$37</f>
        <v>2.6415906007075017E-2</v>
      </c>
      <c r="J45" s="1288"/>
    </row>
    <row r="46" spans="1:10" ht="37.5" customHeight="1">
      <c r="A46" s="1319"/>
      <c r="B46" s="1324"/>
      <c r="C46" s="1400" t="s">
        <v>583</v>
      </c>
      <c r="D46" s="1404"/>
      <c r="E46" s="869"/>
      <c r="F46" s="869"/>
      <c r="G46" s="869"/>
      <c r="H46" s="869">
        <v>251860486</v>
      </c>
      <c r="I46" s="870">
        <f>+(H46)/$J$37</f>
        <v>3.0241467841237425E-2</v>
      </c>
      <c r="J46" s="1288"/>
    </row>
    <row r="47" spans="1:10" ht="37.5" customHeight="1">
      <c r="A47" s="1319"/>
      <c r="B47" s="1324"/>
      <c r="C47" s="1400" t="s">
        <v>584</v>
      </c>
      <c r="D47" s="1404"/>
      <c r="E47" s="869"/>
      <c r="F47" s="869">
        <v>1000000000</v>
      </c>
      <c r="G47" s="869"/>
      <c r="H47" s="869">
        <f>794076485+92378550</f>
        <v>886455035</v>
      </c>
      <c r="I47" s="870">
        <f>+(H47+F47)/$J$37</f>
        <v>0.22651099495969731</v>
      </c>
      <c r="J47" s="1288"/>
    </row>
    <row r="48" spans="1:10" ht="37.5" customHeight="1" thickBot="1">
      <c r="A48" s="1319"/>
      <c r="B48" s="1324"/>
      <c r="C48" s="1400" t="s">
        <v>585</v>
      </c>
      <c r="D48" s="967"/>
      <c r="E48" s="960"/>
      <c r="F48" s="960"/>
      <c r="G48" s="960">
        <v>480000000</v>
      </c>
      <c r="H48" s="960"/>
      <c r="I48" s="1405">
        <f>+G48/$J$37</f>
        <v>5.7634704015436404E-2</v>
      </c>
      <c r="J48" s="1288"/>
    </row>
    <row r="49" spans="1:10" ht="33" customHeight="1">
      <c r="A49" s="1406" t="s">
        <v>481</v>
      </c>
      <c r="B49" s="1407" t="s">
        <v>523</v>
      </c>
      <c r="C49" s="968" t="s">
        <v>586</v>
      </c>
      <c r="D49" s="1408">
        <v>499351193</v>
      </c>
      <c r="E49" s="1408"/>
      <c r="F49" s="1408">
        <v>0</v>
      </c>
      <c r="G49" s="1408"/>
      <c r="H49" s="1408">
        <v>6150000</v>
      </c>
      <c r="I49" s="1409">
        <f>+(D49+F49+H49)/$J$49</f>
        <v>8.9371327107790416E-2</v>
      </c>
      <c r="J49" s="1410">
        <f>+SUM(D49:H60)</f>
        <v>5656189847</v>
      </c>
    </row>
    <row r="50" spans="1:10" ht="33" customHeight="1">
      <c r="A50" s="1411"/>
      <c r="B50" s="1412"/>
      <c r="C50" s="968" t="s">
        <v>587</v>
      </c>
      <c r="D50" s="1413"/>
      <c r="E50" s="1413"/>
      <c r="F50" s="1413">
        <v>500000000</v>
      </c>
      <c r="G50" s="1413"/>
      <c r="H50" s="1413"/>
      <c r="I50" s="1414">
        <f>+(D50+F50+H50)/$J$49</f>
        <v>8.8398730156696595E-2</v>
      </c>
      <c r="J50" s="1415"/>
    </row>
    <row r="51" spans="1:10" ht="33" customHeight="1">
      <c r="A51" s="1411"/>
      <c r="B51" s="1416"/>
      <c r="C51" s="968" t="s">
        <v>588</v>
      </c>
      <c r="D51" s="1413"/>
      <c r="E51" s="1413"/>
      <c r="F51" s="1413"/>
      <c r="G51" s="1413">
        <v>1200000000</v>
      </c>
      <c r="H51" s="1413"/>
      <c r="I51" s="1414">
        <f>+G51/$J$49</f>
        <v>0.21215695237607182</v>
      </c>
      <c r="J51" s="1415"/>
    </row>
    <row r="52" spans="1:10" ht="33" customHeight="1">
      <c r="A52" s="1417"/>
      <c r="B52" s="1418" t="s">
        <v>524</v>
      </c>
      <c r="C52" s="968" t="s">
        <v>589</v>
      </c>
      <c r="D52" s="1419"/>
      <c r="E52" s="1419"/>
      <c r="F52" s="1419"/>
      <c r="G52" s="1419"/>
      <c r="H52" s="1419">
        <v>177677167</v>
      </c>
      <c r="I52" s="1420">
        <f t="shared" ref="I52:I57" si="1">+(D52+F52+H52)/$J$49</f>
        <v>3.1412871881278635E-2</v>
      </c>
      <c r="J52" s="1421"/>
    </row>
    <row r="53" spans="1:10" ht="33" customHeight="1">
      <c r="A53" s="1417"/>
      <c r="B53" s="1418"/>
      <c r="C53" s="968" t="s">
        <v>590</v>
      </c>
      <c r="D53" s="1419"/>
      <c r="E53" s="1419"/>
      <c r="F53" s="1419"/>
      <c r="G53" s="1419"/>
      <c r="H53" s="1419">
        <v>578134320</v>
      </c>
      <c r="I53" s="1420">
        <f t="shared" si="1"/>
        <v>0.10221267949601055</v>
      </c>
      <c r="J53" s="1421"/>
    </row>
    <row r="54" spans="1:10" ht="33" customHeight="1">
      <c r="A54" s="1417"/>
      <c r="B54" s="1418"/>
      <c r="C54" s="968" t="s">
        <v>591</v>
      </c>
      <c r="D54" s="1419"/>
      <c r="E54" s="1419"/>
      <c r="F54" s="1419"/>
      <c r="G54" s="1419"/>
      <c r="H54" s="1419">
        <v>1234877167</v>
      </c>
      <c r="I54" s="1420">
        <f t="shared" si="1"/>
        <v>0.21832314692459792</v>
      </c>
      <c r="J54" s="1421"/>
    </row>
    <row r="55" spans="1:10" ht="35.25" customHeight="1">
      <c r="A55" s="1417"/>
      <c r="B55" s="1422" t="s">
        <v>527</v>
      </c>
      <c r="C55" s="968" t="s">
        <v>592</v>
      </c>
      <c r="D55" s="1419">
        <v>240000000</v>
      </c>
      <c r="E55" s="1419"/>
      <c r="F55" s="1419"/>
      <c r="G55" s="1419"/>
      <c r="H55" s="1419"/>
      <c r="I55" s="1420">
        <f t="shared" si="1"/>
        <v>4.2431390475214367E-2</v>
      </c>
      <c r="J55" s="1421"/>
    </row>
    <row r="56" spans="1:10" ht="51" customHeight="1">
      <c r="A56" s="1417"/>
      <c r="B56" s="1422" t="s">
        <v>393</v>
      </c>
      <c r="C56" s="968" t="s">
        <v>593</v>
      </c>
      <c r="D56" s="1419">
        <v>200000000</v>
      </c>
      <c r="E56" s="1419"/>
      <c r="F56" s="1419"/>
      <c r="G56" s="1419"/>
      <c r="H56" s="1419"/>
      <c r="I56" s="1420">
        <f t="shared" si="1"/>
        <v>3.5359492062678639E-2</v>
      </c>
      <c r="J56" s="1421"/>
    </row>
    <row r="57" spans="1:10" ht="39" customHeight="1">
      <c r="A57" s="1423"/>
      <c r="B57" s="1424" t="s">
        <v>528</v>
      </c>
      <c r="C57" s="968" t="s">
        <v>594</v>
      </c>
      <c r="D57" s="1419">
        <v>270000000</v>
      </c>
      <c r="E57" s="1419"/>
      <c r="F57" s="1419"/>
      <c r="G57" s="1419"/>
      <c r="H57" s="1419"/>
      <c r="I57" s="1420">
        <f t="shared" si="1"/>
        <v>4.7735314284616158E-2</v>
      </c>
      <c r="J57" s="1425"/>
    </row>
    <row r="58" spans="1:10" ht="36" customHeight="1">
      <c r="A58" s="1423"/>
      <c r="B58" s="1416"/>
      <c r="C58" s="968" t="s">
        <v>595</v>
      </c>
      <c r="D58" s="1419"/>
      <c r="E58" s="1419"/>
      <c r="F58" s="1419"/>
      <c r="G58" s="1419">
        <v>100000000</v>
      </c>
      <c r="H58" s="1419"/>
      <c r="I58" s="1420">
        <f>+G58/$J$49</f>
        <v>1.767974603133932E-2</v>
      </c>
      <c r="J58" s="1425"/>
    </row>
    <row r="59" spans="1:10" ht="66.75" customHeight="1">
      <c r="A59" s="1423"/>
      <c r="B59" s="1422" t="s">
        <v>596</v>
      </c>
      <c r="C59" s="968" t="s">
        <v>597</v>
      </c>
      <c r="D59" s="1419"/>
      <c r="E59" s="1419"/>
      <c r="F59" s="1419"/>
      <c r="G59" s="1419">
        <v>50000000</v>
      </c>
      <c r="H59" s="1419"/>
      <c r="I59" s="1420">
        <f>+G59/$J$49</f>
        <v>8.8398730156696598E-3</v>
      </c>
      <c r="J59" s="1425"/>
    </row>
    <row r="60" spans="1:10" ht="51" customHeight="1">
      <c r="A60" s="1423"/>
      <c r="B60" s="1422" t="s">
        <v>598</v>
      </c>
      <c r="C60" s="968" t="s">
        <v>599</v>
      </c>
      <c r="D60" s="1419"/>
      <c r="E60" s="1419"/>
      <c r="F60" s="1419"/>
      <c r="G60" s="1419">
        <v>600000000</v>
      </c>
      <c r="H60" s="1419"/>
      <c r="I60" s="1420">
        <f>+G60/$J$49</f>
        <v>0.10607847618803591</v>
      </c>
      <c r="J60" s="1425"/>
    </row>
    <row r="61" spans="1:10" ht="25.5" customHeight="1" thickBot="1">
      <c r="A61" s="1325" t="s">
        <v>542</v>
      </c>
      <c r="B61" s="1326"/>
      <c r="C61" s="1326"/>
      <c r="D61" s="977">
        <f>SUM(D10:D60)</f>
        <v>5359151193</v>
      </c>
      <c r="E61" s="977">
        <f>SUM(E10:E60)</f>
        <v>1500000000</v>
      </c>
      <c r="F61" s="977">
        <f>SUM(F10:F60)</f>
        <v>1500000000</v>
      </c>
      <c r="G61" s="977">
        <f>SUM(G10:G60)</f>
        <v>6910000000</v>
      </c>
      <c r="H61" s="977">
        <f>SUM(H10:H60)</f>
        <v>3135154175</v>
      </c>
      <c r="I61" s="977"/>
      <c r="J61" s="978">
        <f>+SUM(J10:J60)</f>
        <v>18404305368</v>
      </c>
    </row>
    <row r="62" spans="1:10" ht="15" customHeight="1">
      <c r="H62" s="146"/>
    </row>
  </sheetData>
  <autoFilter ref="A9:J62" xr:uid="{2E277096-4662-4D0B-AB02-D4761F9A077D}"/>
  <mergeCells count="33">
    <mergeCell ref="A49:A60"/>
    <mergeCell ref="B49:B51"/>
    <mergeCell ref="J49:J60"/>
    <mergeCell ref="B52:B54"/>
    <mergeCell ref="B57:B58"/>
    <mergeCell ref="A61:C61"/>
    <mergeCell ref="A30:A36"/>
    <mergeCell ref="B30:B31"/>
    <mergeCell ref="J30:J36"/>
    <mergeCell ref="B34:B35"/>
    <mergeCell ref="A37:A48"/>
    <mergeCell ref="J37:J48"/>
    <mergeCell ref="B39:B40"/>
    <mergeCell ref="B41:B42"/>
    <mergeCell ref="B46:B48"/>
    <mergeCell ref="H7:H9"/>
    <mergeCell ref="I7:I9"/>
    <mergeCell ref="J7:J9"/>
    <mergeCell ref="A10:A21"/>
    <mergeCell ref="J10:J21"/>
    <mergeCell ref="A22:A27"/>
    <mergeCell ref="J22:J29"/>
    <mergeCell ref="B24:B25"/>
    <mergeCell ref="A1:J2"/>
    <mergeCell ref="A3:J4"/>
    <mergeCell ref="A5:J6"/>
    <mergeCell ref="A7:A9"/>
    <mergeCell ref="B7:B9"/>
    <mergeCell ref="C7:C9"/>
    <mergeCell ref="D7:D9"/>
    <mergeCell ref="E7:E9"/>
    <mergeCell ref="F7:F9"/>
    <mergeCell ref="G7:G9"/>
  </mergeCells>
  <pageMargins left="1.4960629921259843" right="0.11811023622047245" top="0.35433070866141736" bottom="0.15748031496062992" header="0" footer="0"/>
  <pageSetup paperSize="5" scale="65" orientation="landscape" r:id="rId1"/>
  <rowBreaks count="2" manualBreakCount="2">
    <brk id="21" max="10" man="1"/>
    <brk id="36"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P71"/>
  <sheetViews>
    <sheetView topLeftCell="A58" zoomScaleNormal="100" zoomScalePageLayoutView="91" workbookViewId="0">
      <selection activeCell="E63" sqref="E63"/>
    </sheetView>
  </sheetViews>
  <sheetFormatPr baseColWidth="10" defaultRowHeight="15"/>
  <cols>
    <col min="1" max="1" width="21.7109375" customWidth="1"/>
    <col min="2" max="2" width="39.7109375" customWidth="1"/>
    <col min="3" max="3" width="19" customWidth="1"/>
    <col min="4" max="4" width="22.7109375" customWidth="1"/>
    <col min="5" max="5" width="23.140625" customWidth="1"/>
    <col min="6" max="6" width="17" customWidth="1"/>
    <col min="7" max="7" width="24.5703125" customWidth="1"/>
    <col min="8" max="9" width="24.28515625" customWidth="1"/>
    <col min="10" max="10" width="24.42578125" customWidth="1"/>
    <col min="11" max="11" width="23.28515625" customWidth="1"/>
    <col min="12" max="12" width="24.140625" customWidth="1"/>
    <col min="13" max="14" width="18.28515625" customWidth="1"/>
    <col min="15" max="15" width="24.42578125" customWidth="1"/>
    <col min="16" max="16" width="17.42578125" customWidth="1"/>
  </cols>
  <sheetData>
    <row r="1" spans="1:16" ht="15" customHeight="1">
      <c r="A1" s="1117" t="s">
        <v>45</v>
      </c>
      <c r="B1" s="1118"/>
      <c r="C1" s="1118"/>
      <c r="D1" s="1118"/>
      <c r="E1" s="1118"/>
      <c r="F1" s="1118"/>
      <c r="G1" s="1118"/>
      <c r="H1" s="1118"/>
      <c r="I1" s="1118"/>
      <c r="J1" s="1118"/>
      <c r="K1" s="1118"/>
      <c r="L1" s="1118"/>
      <c r="M1" s="1118"/>
      <c r="N1" s="1118"/>
      <c r="O1" s="1118"/>
      <c r="P1" s="1119"/>
    </row>
    <row r="2" spans="1:16">
      <c r="A2" s="1120"/>
      <c r="B2" s="1121"/>
      <c r="C2" s="1121"/>
      <c r="D2" s="1121"/>
      <c r="E2" s="1121"/>
      <c r="F2" s="1121"/>
      <c r="G2" s="1121"/>
      <c r="H2" s="1121"/>
      <c r="I2" s="1121"/>
      <c r="J2" s="1121"/>
      <c r="K2" s="1121"/>
      <c r="L2" s="1121"/>
      <c r="M2" s="1121"/>
      <c r="N2" s="1121"/>
      <c r="O2" s="1121"/>
      <c r="P2" s="1122"/>
    </row>
    <row r="3" spans="1:16" ht="15" customHeight="1">
      <c r="A3" s="1123" t="s">
        <v>46</v>
      </c>
      <c r="B3" s="1124"/>
      <c r="C3" s="1124"/>
      <c r="D3" s="1124"/>
      <c r="E3" s="1124"/>
      <c r="F3" s="1124"/>
      <c r="G3" s="1124"/>
      <c r="H3" s="1124"/>
      <c r="I3" s="1124"/>
      <c r="J3" s="1124"/>
      <c r="K3" s="1124"/>
      <c r="L3" s="1124"/>
      <c r="M3" s="1124"/>
      <c r="N3" s="1124"/>
      <c r="O3" s="1124"/>
      <c r="P3" s="1125"/>
    </row>
    <row r="4" spans="1:16" ht="15" customHeight="1">
      <c r="A4" s="1123"/>
      <c r="B4" s="1124"/>
      <c r="C4" s="1124"/>
      <c r="D4" s="1124"/>
      <c r="E4" s="1124"/>
      <c r="F4" s="1124"/>
      <c r="G4" s="1124"/>
      <c r="H4" s="1124"/>
      <c r="I4" s="1124"/>
      <c r="J4" s="1124"/>
      <c r="K4" s="1124"/>
      <c r="L4" s="1124"/>
      <c r="M4" s="1124"/>
      <c r="N4" s="1124"/>
      <c r="O4" s="1124"/>
      <c r="P4" s="1125"/>
    </row>
    <row r="5" spans="1:16" ht="14.25" customHeight="1">
      <c r="A5" s="1126" t="s">
        <v>131</v>
      </c>
      <c r="B5" s="1127"/>
      <c r="C5" s="1127"/>
      <c r="D5" s="1127"/>
      <c r="E5" s="1127"/>
      <c r="F5" s="1127"/>
      <c r="G5" s="1127"/>
      <c r="H5" s="1127"/>
      <c r="I5" s="1127"/>
      <c r="J5" s="1127"/>
      <c r="K5" s="1127"/>
      <c r="L5" s="1127"/>
      <c r="M5" s="1127"/>
      <c r="N5" s="1127"/>
      <c r="O5" s="1127"/>
      <c r="P5" s="1128"/>
    </row>
    <row r="6" spans="1:16" ht="15" customHeight="1" thickBot="1">
      <c r="A6" s="1129"/>
      <c r="B6" s="1130"/>
      <c r="C6" s="1130"/>
      <c r="D6" s="1130"/>
      <c r="E6" s="1130"/>
      <c r="F6" s="1130"/>
      <c r="G6" s="1130"/>
      <c r="H6" s="1130"/>
      <c r="I6" s="1130"/>
      <c r="J6" s="1130"/>
      <c r="K6" s="1130"/>
      <c r="L6" s="1130"/>
      <c r="M6" s="1130"/>
      <c r="N6" s="1130"/>
      <c r="O6" s="1130"/>
      <c r="P6" s="1131"/>
    </row>
    <row r="7" spans="1:16" ht="19.5" customHeight="1" thickBot="1">
      <c r="A7" s="1132" t="s">
        <v>38</v>
      </c>
      <c r="B7" s="1" t="s">
        <v>0</v>
      </c>
      <c r="C7" s="1135" t="s">
        <v>112</v>
      </c>
      <c r="D7" s="1137" t="s">
        <v>111</v>
      </c>
      <c r="E7" s="1138"/>
      <c r="F7" s="1138"/>
      <c r="G7" s="1139"/>
      <c r="H7" s="1135" t="s">
        <v>110</v>
      </c>
      <c r="I7" s="1151" t="s">
        <v>109</v>
      </c>
      <c r="J7" s="1143"/>
      <c r="K7" s="1143"/>
      <c r="L7" s="1144"/>
      <c r="M7" s="1135" t="s">
        <v>108</v>
      </c>
      <c r="N7" s="11"/>
      <c r="O7" s="1135" t="s">
        <v>107</v>
      </c>
      <c r="P7" s="1148" t="s">
        <v>106</v>
      </c>
    </row>
    <row r="8" spans="1:16" ht="37.5" customHeight="1" thickBot="1">
      <c r="A8" s="1133"/>
      <c r="B8" s="1132" t="s">
        <v>1</v>
      </c>
      <c r="C8" s="1136"/>
      <c r="D8" s="1151" t="s">
        <v>105</v>
      </c>
      <c r="E8" s="1144"/>
      <c r="F8" s="1151" t="s">
        <v>104</v>
      </c>
      <c r="G8" s="1144"/>
      <c r="H8" s="1140"/>
      <c r="I8" s="185" t="s">
        <v>103</v>
      </c>
      <c r="J8" s="185" t="s">
        <v>102</v>
      </c>
      <c r="K8" s="185" t="s">
        <v>101</v>
      </c>
      <c r="L8" s="184" t="s">
        <v>100</v>
      </c>
      <c r="M8" s="1140"/>
      <c r="N8" s="150"/>
      <c r="O8" s="1140"/>
      <c r="P8" s="1149"/>
    </row>
    <row r="9" spans="1:16" ht="31.5" customHeight="1" thickBot="1">
      <c r="A9" s="1134"/>
      <c r="B9" s="1134"/>
      <c r="C9" s="1361"/>
      <c r="D9" s="183" t="s">
        <v>99</v>
      </c>
      <c r="E9" s="183" t="s">
        <v>98</v>
      </c>
      <c r="F9" s="183" t="s">
        <v>99</v>
      </c>
      <c r="G9" s="183" t="s">
        <v>98</v>
      </c>
      <c r="H9" s="1141"/>
      <c r="I9" s="182" t="s">
        <v>97</v>
      </c>
      <c r="J9" s="182" t="s">
        <v>97</v>
      </c>
      <c r="K9" s="182" t="s">
        <v>97</v>
      </c>
      <c r="L9" s="182" t="s">
        <v>97</v>
      </c>
      <c r="M9" s="1141"/>
      <c r="N9" s="151"/>
      <c r="O9" s="1141"/>
      <c r="P9" s="1150"/>
    </row>
    <row r="10" spans="1:16" ht="22.5" customHeight="1">
      <c r="A10" s="1110"/>
      <c r="B10" s="347" t="s">
        <v>2</v>
      </c>
      <c r="C10" s="2">
        <v>252000000</v>
      </c>
      <c r="D10" s="178">
        <v>0</v>
      </c>
      <c r="E10" s="177">
        <v>0</v>
      </c>
      <c r="F10" s="177">
        <v>0</v>
      </c>
      <c r="G10" s="176">
        <v>0</v>
      </c>
      <c r="H10" s="3">
        <v>252000000</v>
      </c>
      <c r="I10" s="178">
        <v>110811828</v>
      </c>
      <c r="J10" s="177">
        <v>110811828</v>
      </c>
      <c r="K10" s="177">
        <v>65422999</v>
      </c>
      <c r="L10" s="176">
        <v>57540290</v>
      </c>
      <c r="M10" s="175">
        <f t="shared" ref="M10:M65" si="0">+J10/H10</f>
        <v>0.4397294761904762</v>
      </c>
      <c r="N10" s="336"/>
      <c r="O10" s="1349">
        <f>+SUM(H10:H18)</f>
        <v>717000000</v>
      </c>
      <c r="P10" s="1351">
        <f>+(SUM(J10:J18)/O10)</f>
        <v>0.51527031101813114</v>
      </c>
    </row>
    <row r="11" spans="1:16" ht="38.25">
      <c r="A11" s="1110"/>
      <c r="B11" s="347" t="s">
        <v>3</v>
      </c>
      <c r="C11" s="3">
        <v>60000000</v>
      </c>
      <c r="D11" s="178">
        <v>0</v>
      </c>
      <c r="E11" s="177">
        <v>0</v>
      </c>
      <c r="F11" s="177">
        <v>0</v>
      </c>
      <c r="G11" s="176">
        <v>0</v>
      </c>
      <c r="H11" s="3">
        <v>60000000</v>
      </c>
      <c r="I11" s="178">
        <v>56446565</v>
      </c>
      <c r="J11" s="177">
        <v>56446565</v>
      </c>
      <c r="K11" s="177">
        <v>56446565</v>
      </c>
      <c r="L11" s="176">
        <v>56446565</v>
      </c>
      <c r="M11" s="175">
        <f t="shared" si="0"/>
        <v>0.94077608333333329</v>
      </c>
      <c r="N11" s="336"/>
      <c r="O11" s="1349"/>
      <c r="P11" s="1352"/>
    </row>
    <row r="12" spans="1:16" ht="25.5">
      <c r="A12" s="1110"/>
      <c r="B12" s="347" t="s">
        <v>4</v>
      </c>
      <c r="C12" s="3">
        <v>80000000</v>
      </c>
      <c r="D12" s="178">
        <v>0</v>
      </c>
      <c r="E12" s="177">
        <v>0</v>
      </c>
      <c r="F12" s="177">
        <v>0</v>
      </c>
      <c r="G12" s="176">
        <v>0</v>
      </c>
      <c r="H12" s="3">
        <v>80000000</v>
      </c>
      <c r="I12" s="178">
        <v>8646600</v>
      </c>
      <c r="J12" s="177">
        <v>8646600</v>
      </c>
      <c r="K12" s="177">
        <v>8646600</v>
      </c>
      <c r="L12" s="176">
        <v>8646600</v>
      </c>
      <c r="M12" s="175">
        <f t="shared" si="0"/>
        <v>0.1080825</v>
      </c>
      <c r="N12" s="336"/>
      <c r="O12" s="1349"/>
      <c r="P12" s="1352"/>
    </row>
    <row r="13" spans="1:16">
      <c r="A13" s="1110"/>
      <c r="B13" s="348" t="s">
        <v>5</v>
      </c>
      <c r="C13" s="3">
        <v>40000000</v>
      </c>
      <c r="D13" s="178">
        <v>0</v>
      </c>
      <c r="E13" s="177">
        <v>0</v>
      </c>
      <c r="F13" s="177">
        <v>0</v>
      </c>
      <c r="G13" s="176">
        <v>0</v>
      </c>
      <c r="H13" s="3">
        <v>40000000</v>
      </c>
      <c r="I13" s="178">
        <v>11095946</v>
      </c>
      <c r="J13" s="177">
        <v>11095946</v>
      </c>
      <c r="K13" s="177">
        <v>11095946</v>
      </c>
      <c r="L13" s="176">
        <v>6063947</v>
      </c>
      <c r="M13" s="175">
        <f t="shared" si="0"/>
        <v>0.27739865000000002</v>
      </c>
      <c r="N13" s="336"/>
      <c r="O13" s="1349"/>
      <c r="P13" s="1352"/>
    </row>
    <row r="14" spans="1:16" ht="25.5">
      <c r="A14" s="1110"/>
      <c r="B14" s="347" t="s">
        <v>6</v>
      </c>
      <c r="C14" s="3">
        <v>100000000</v>
      </c>
      <c r="D14" s="178">
        <v>0</v>
      </c>
      <c r="E14" s="177">
        <v>0</v>
      </c>
      <c r="F14" s="177">
        <v>0</v>
      </c>
      <c r="G14" s="176">
        <v>0</v>
      </c>
      <c r="H14" s="3">
        <v>100000000</v>
      </c>
      <c r="I14" s="178">
        <v>85000000</v>
      </c>
      <c r="J14" s="177">
        <v>85000000</v>
      </c>
      <c r="K14" s="177">
        <v>85000000</v>
      </c>
      <c r="L14" s="176">
        <v>66139430</v>
      </c>
      <c r="M14" s="175">
        <f t="shared" si="0"/>
        <v>0.85</v>
      </c>
      <c r="N14" s="336"/>
      <c r="O14" s="1349"/>
      <c r="P14" s="1352"/>
    </row>
    <row r="15" spans="1:16" ht="30" customHeight="1">
      <c r="A15" s="1110"/>
      <c r="B15" s="347" t="s">
        <v>7</v>
      </c>
      <c r="C15" s="3">
        <v>50000000</v>
      </c>
      <c r="D15" s="178">
        <v>0</v>
      </c>
      <c r="E15" s="177">
        <v>0</v>
      </c>
      <c r="F15" s="177">
        <v>0</v>
      </c>
      <c r="G15" s="176">
        <v>0</v>
      </c>
      <c r="H15" s="3">
        <v>50000000</v>
      </c>
      <c r="I15" s="178">
        <v>27239814</v>
      </c>
      <c r="J15" s="177">
        <v>27239814</v>
      </c>
      <c r="K15" s="177">
        <v>27239814</v>
      </c>
      <c r="L15" s="176">
        <v>7545314</v>
      </c>
      <c r="M15" s="175">
        <f t="shared" si="0"/>
        <v>0.54479628000000002</v>
      </c>
      <c r="N15" s="336"/>
      <c r="O15" s="1349"/>
      <c r="P15" s="1352"/>
    </row>
    <row r="16" spans="1:16" ht="36" customHeight="1">
      <c r="A16" s="1110"/>
      <c r="B16" s="346" t="s">
        <v>77</v>
      </c>
      <c r="C16" s="3">
        <v>50000000</v>
      </c>
      <c r="D16" s="178">
        <v>0</v>
      </c>
      <c r="E16" s="177">
        <v>0</v>
      </c>
      <c r="F16" s="177">
        <v>0</v>
      </c>
      <c r="G16" s="176">
        <v>0</v>
      </c>
      <c r="H16" s="3">
        <v>50000000</v>
      </c>
      <c r="I16" s="178">
        <v>3220713</v>
      </c>
      <c r="J16" s="177">
        <v>3220713</v>
      </c>
      <c r="K16" s="177">
        <v>3220713</v>
      </c>
      <c r="L16" s="176">
        <v>3220713</v>
      </c>
      <c r="M16" s="175">
        <f t="shared" si="0"/>
        <v>6.4414260000000001E-2</v>
      </c>
      <c r="N16" s="336"/>
      <c r="O16" s="1349"/>
      <c r="P16" s="1352"/>
    </row>
    <row r="17" spans="1:16" ht="60" customHeight="1">
      <c r="A17" s="1110"/>
      <c r="B17" s="346" t="s">
        <v>47</v>
      </c>
      <c r="C17" s="3">
        <v>50000000</v>
      </c>
      <c r="D17" s="178">
        <v>0</v>
      </c>
      <c r="E17" s="177">
        <v>0</v>
      </c>
      <c r="F17" s="177">
        <v>0</v>
      </c>
      <c r="G17" s="176">
        <v>0</v>
      </c>
      <c r="H17" s="3">
        <v>50000000</v>
      </c>
      <c r="I17" s="178">
        <v>41214346</v>
      </c>
      <c r="J17" s="177">
        <v>41214346</v>
      </c>
      <c r="K17" s="177">
        <v>41214346</v>
      </c>
      <c r="L17" s="176">
        <v>41214346</v>
      </c>
      <c r="M17" s="175">
        <f t="shared" si="0"/>
        <v>0.82428692000000003</v>
      </c>
      <c r="N17" s="336"/>
      <c r="O17" s="1349"/>
      <c r="P17" s="1352"/>
    </row>
    <row r="18" spans="1:16" ht="32.25" customHeight="1" thickBot="1">
      <c r="A18" s="1111"/>
      <c r="B18" s="346" t="s">
        <v>8</v>
      </c>
      <c r="C18" s="10">
        <v>0</v>
      </c>
      <c r="D18" s="351">
        <v>35000000</v>
      </c>
      <c r="E18" s="342">
        <v>0</v>
      </c>
      <c r="F18" s="342">
        <v>0</v>
      </c>
      <c r="G18" s="341">
        <v>0</v>
      </c>
      <c r="H18" s="10">
        <v>35000000</v>
      </c>
      <c r="I18" s="351">
        <v>25773001</v>
      </c>
      <c r="J18" s="342">
        <v>25773001</v>
      </c>
      <c r="K18" s="342">
        <v>25773001</v>
      </c>
      <c r="L18" s="341">
        <v>25773001</v>
      </c>
      <c r="M18" s="352">
        <f t="shared" si="0"/>
        <v>0.73637145714285712</v>
      </c>
      <c r="N18" s="352"/>
      <c r="O18" s="1350"/>
      <c r="P18" s="1353"/>
    </row>
    <row r="19" spans="1:16" ht="48" customHeight="1">
      <c r="A19" s="1102" t="s">
        <v>31</v>
      </c>
      <c r="B19" s="335" t="s">
        <v>36</v>
      </c>
      <c r="C19" s="333">
        <v>500000000</v>
      </c>
      <c r="D19" s="332">
        <v>0</v>
      </c>
      <c r="E19" s="331">
        <v>0</v>
      </c>
      <c r="F19" s="331">
        <v>0</v>
      </c>
      <c r="G19" s="334">
        <v>300000000</v>
      </c>
      <c r="H19" s="333">
        <v>200000000</v>
      </c>
      <c r="I19" s="332">
        <v>182937746</v>
      </c>
      <c r="J19" s="331">
        <v>182937746</v>
      </c>
      <c r="K19" s="331">
        <v>182157540</v>
      </c>
      <c r="L19" s="334">
        <v>172229340</v>
      </c>
      <c r="M19" s="174">
        <f t="shared" si="0"/>
        <v>0.91468872999999995</v>
      </c>
      <c r="N19" s="353"/>
      <c r="O19" s="1355">
        <f>+SUM(H19:H21)</f>
        <v>972551000</v>
      </c>
      <c r="P19" s="1358">
        <f>+(SUM(J19:J21)/O19)</f>
        <v>0.45383508628339286</v>
      </c>
    </row>
    <row r="20" spans="1:16" ht="47.25" customHeight="1">
      <c r="A20" s="1103"/>
      <c r="B20" s="329" t="s">
        <v>35</v>
      </c>
      <c r="C20" s="327">
        <v>0</v>
      </c>
      <c r="D20" s="326">
        <v>8000000</v>
      </c>
      <c r="E20" s="325">
        <v>0</v>
      </c>
      <c r="F20" s="325">
        <v>300000000</v>
      </c>
      <c r="G20" s="328">
        <v>0</v>
      </c>
      <c r="H20" s="327">
        <v>308000000</v>
      </c>
      <c r="I20" s="326">
        <v>256536704</v>
      </c>
      <c r="J20" s="325">
        <v>256536704</v>
      </c>
      <c r="K20" s="325">
        <v>248627365</v>
      </c>
      <c r="L20" s="328">
        <v>220193811</v>
      </c>
      <c r="M20" s="354">
        <f t="shared" si="0"/>
        <v>0.83291137662337666</v>
      </c>
      <c r="N20" s="355"/>
      <c r="O20" s="1356"/>
      <c r="P20" s="1359"/>
    </row>
    <row r="21" spans="1:16" ht="47.25" customHeight="1" thickBot="1">
      <c r="A21" s="1354"/>
      <c r="B21" s="356" t="s">
        <v>132</v>
      </c>
      <c r="C21" s="357">
        <v>0</v>
      </c>
      <c r="D21" s="358">
        <v>464551000</v>
      </c>
      <c r="E21" s="359">
        <v>0</v>
      </c>
      <c r="F21" s="359">
        <v>0</v>
      </c>
      <c r="G21" s="360">
        <v>0</v>
      </c>
      <c r="H21" s="357">
        <v>464551000</v>
      </c>
      <c r="I21" s="358">
        <v>1903317</v>
      </c>
      <c r="J21" s="359">
        <v>1903317</v>
      </c>
      <c r="K21" s="359">
        <v>1903317</v>
      </c>
      <c r="L21" s="360">
        <v>1848317</v>
      </c>
      <c r="M21" s="361">
        <f t="shared" si="0"/>
        <v>4.0971109738220345E-3</v>
      </c>
      <c r="N21" s="361"/>
      <c r="O21" s="1357"/>
      <c r="P21" s="1360"/>
    </row>
    <row r="22" spans="1:16" ht="25.5" customHeight="1">
      <c r="A22" s="1079" t="s">
        <v>32</v>
      </c>
      <c r="B22" s="308" t="s">
        <v>9</v>
      </c>
      <c r="C22" s="4">
        <v>172066514</v>
      </c>
      <c r="D22" s="298">
        <v>2734347</v>
      </c>
      <c r="E22" s="297">
        <v>0</v>
      </c>
      <c r="F22" s="297">
        <v>0</v>
      </c>
      <c r="G22" s="296">
        <v>0</v>
      </c>
      <c r="H22" s="4">
        <v>174800861</v>
      </c>
      <c r="I22" s="298">
        <v>144636082</v>
      </c>
      <c r="J22" s="362">
        <v>144636082</v>
      </c>
      <c r="K22" s="362">
        <v>144636082</v>
      </c>
      <c r="L22" s="363">
        <v>144636082</v>
      </c>
      <c r="M22" s="173">
        <f t="shared" si="0"/>
        <v>0.82743346441525822</v>
      </c>
      <c r="N22" s="364"/>
      <c r="O22" s="1329">
        <f>+SUM(H22:H28)</f>
        <v>1924376227</v>
      </c>
      <c r="P22" s="1332">
        <f>+(SUM(J22:J28)/O22)</f>
        <v>0.74272471253096606</v>
      </c>
    </row>
    <row r="23" spans="1:16" ht="25.5" customHeight="1">
      <c r="A23" s="1080"/>
      <c r="B23" s="295" t="s">
        <v>133</v>
      </c>
      <c r="C23" s="292">
        <v>0</v>
      </c>
      <c r="D23" s="294">
        <v>120439318</v>
      </c>
      <c r="E23" s="290">
        <v>0</v>
      </c>
      <c r="F23" s="290">
        <v>0</v>
      </c>
      <c r="G23" s="293">
        <v>0</v>
      </c>
      <c r="H23" s="292">
        <v>120439318</v>
      </c>
      <c r="I23" s="294">
        <v>42091000</v>
      </c>
      <c r="J23" s="365">
        <v>28441000</v>
      </c>
      <c r="K23" s="365">
        <v>28441000</v>
      </c>
      <c r="L23" s="366">
        <v>0</v>
      </c>
      <c r="M23" s="250">
        <f t="shared" si="0"/>
        <v>0.23614381476321544</v>
      </c>
      <c r="N23" s="367"/>
      <c r="O23" s="1330"/>
      <c r="P23" s="1333"/>
    </row>
    <row r="24" spans="1:16" ht="25.5">
      <c r="A24" s="1080"/>
      <c r="B24" s="281" t="s">
        <v>10</v>
      </c>
      <c r="C24" s="4">
        <v>616800000</v>
      </c>
      <c r="D24" s="298">
        <v>0</v>
      </c>
      <c r="E24" s="297">
        <v>0</v>
      </c>
      <c r="F24" s="297">
        <v>35000000</v>
      </c>
      <c r="G24" s="296">
        <v>0</v>
      </c>
      <c r="H24" s="4">
        <v>651800000</v>
      </c>
      <c r="I24" s="298">
        <v>583387617</v>
      </c>
      <c r="J24" s="362">
        <v>583387617</v>
      </c>
      <c r="K24" s="362">
        <v>571005492</v>
      </c>
      <c r="L24" s="363">
        <v>489503080</v>
      </c>
      <c r="M24" s="170">
        <f t="shared" si="0"/>
        <v>0.89504083614605712</v>
      </c>
      <c r="N24" s="368"/>
      <c r="O24" s="1330"/>
      <c r="P24" s="1333"/>
    </row>
    <row r="25" spans="1:16" ht="25.5">
      <c r="A25" s="1080"/>
      <c r="B25" s="369" t="s">
        <v>134</v>
      </c>
      <c r="C25" s="292">
        <v>0</v>
      </c>
      <c r="D25" s="294">
        <v>344112269</v>
      </c>
      <c r="E25" s="290">
        <v>0</v>
      </c>
      <c r="F25" s="290">
        <v>0</v>
      </c>
      <c r="G25" s="293">
        <v>0</v>
      </c>
      <c r="H25" s="292">
        <v>344112269</v>
      </c>
      <c r="I25" s="294">
        <v>93399616</v>
      </c>
      <c r="J25" s="365">
        <v>93399616</v>
      </c>
      <c r="K25" s="365">
        <v>83253368</v>
      </c>
      <c r="L25" s="366">
        <v>17283487</v>
      </c>
      <c r="M25" s="250">
        <f t="shared" si="0"/>
        <v>0.27142192945175109</v>
      </c>
      <c r="N25" s="367"/>
      <c r="O25" s="1330"/>
      <c r="P25" s="1333"/>
    </row>
    <row r="26" spans="1:16" ht="25.5">
      <c r="A26" s="1080"/>
      <c r="B26" s="281" t="s">
        <v>11</v>
      </c>
      <c r="C26" s="5">
        <v>241223779</v>
      </c>
      <c r="D26" s="280">
        <v>206000000</v>
      </c>
      <c r="E26" s="277">
        <v>0</v>
      </c>
      <c r="F26" s="277">
        <v>0</v>
      </c>
      <c r="G26" s="279">
        <v>0</v>
      </c>
      <c r="H26" s="5">
        <v>447223779</v>
      </c>
      <c r="I26" s="280">
        <v>417613612</v>
      </c>
      <c r="J26" s="172">
        <v>417613612</v>
      </c>
      <c r="K26" s="172">
        <v>347625611</v>
      </c>
      <c r="L26" s="171">
        <v>278284570</v>
      </c>
      <c r="M26" s="170">
        <f t="shared" si="0"/>
        <v>0.93379116140423291</v>
      </c>
      <c r="N26" s="368"/>
      <c r="O26" s="1330"/>
      <c r="P26" s="1333"/>
    </row>
    <row r="27" spans="1:16" ht="25.5">
      <c r="A27" s="1080"/>
      <c r="B27" s="281" t="s">
        <v>12</v>
      </c>
      <c r="C27" s="5">
        <v>83000000</v>
      </c>
      <c r="D27" s="280">
        <v>87504096</v>
      </c>
      <c r="E27" s="277">
        <v>0</v>
      </c>
      <c r="F27" s="277">
        <v>0</v>
      </c>
      <c r="G27" s="279">
        <v>0</v>
      </c>
      <c r="H27" s="5">
        <v>170504096</v>
      </c>
      <c r="I27" s="280">
        <v>146545243</v>
      </c>
      <c r="J27" s="172">
        <v>146545243</v>
      </c>
      <c r="K27" s="172">
        <v>137905717</v>
      </c>
      <c r="L27" s="171">
        <v>87898024</v>
      </c>
      <c r="M27" s="170">
        <f t="shared" si="0"/>
        <v>0.85948224375794469</v>
      </c>
      <c r="N27" s="368"/>
      <c r="O27" s="1330"/>
      <c r="P27" s="1333"/>
    </row>
    <row r="28" spans="1:16" ht="39" thickBot="1">
      <c r="A28" s="1081"/>
      <c r="B28" s="370" t="s">
        <v>37</v>
      </c>
      <c r="C28" s="371">
        <v>0</v>
      </c>
      <c r="D28" s="372">
        <v>15495904</v>
      </c>
      <c r="E28" s="373">
        <v>0</v>
      </c>
      <c r="F28" s="373">
        <v>0</v>
      </c>
      <c r="G28" s="374">
        <v>0</v>
      </c>
      <c r="H28" s="371">
        <v>15495904</v>
      </c>
      <c r="I28" s="372">
        <v>15258610</v>
      </c>
      <c r="J28" s="375">
        <v>15258610</v>
      </c>
      <c r="K28" s="375">
        <v>15258610</v>
      </c>
      <c r="L28" s="376">
        <v>10000000</v>
      </c>
      <c r="M28" s="169">
        <f t="shared" si="0"/>
        <v>0.98468666300462371</v>
      </c>
      <c r="N28" s="377"/>
      <c r="O28" s="1331"/>
      <c r="P28" s="1334"/>
    </row>
    <row r="29" spans="1:16" ht="51" customHeight="1">
      <c r="A29" s="1338" t="s">
        <v>33</v>
      </c>
      <c r="B29" s="378" t="s">
        <v>13</v>
      </c>
      <c r="C29" s="6">
        <v>0</v>
      </c>
      <c r="D29" s="379">
        <v>0</v>
      </c>
      <c r="E29" s="380">
        <v>0</v>
      </c>
      <c r="F29" s="380">
        <v>97918350</v>
      </c>
      <c r="G29" s="381">
        <v>0</v>
      </c>
      <c r="H29" s="6">
        <v>97918350</v>
      </c>
      <c r="I29" s="379">
        <v>97918350</v>
      </c>
      <c r="J29" s="168">
        <v>97918350</v>
      </c>
      <c r="K29" s="168">
        <v>97918350</v>
      </c>
      <c r="L29" s="167">
        <v>97918350</v>
      </c>
      <c r="M29" s="262">
        <f t="shared" si="0"/>
        <v>1</v>
      </c>
      <c r="N29" s="382"/>
      <c r="O29" s="1339">
        <f>+SUM(H29:H38)</f>
        <v>1126509895</v>
      </c>
      <c r="P29" s="1341">
        <f>+(SUM(J29:J38)/O29)</f>
        <v>0.84383738502359096</v>
      </c>
    </row>
    <row r="30" spans="1:16" ht="51">
      <c r="A30" s="1091"/>
      <c r="B30" s="261" t="s">
        <v>135</v>
      </c>
      <c r="C30" s="7">
        <v>100000000</v>
      </c>
      <c r="D30" s="245">
        <v>0</v>
      </c>
      <c r="E30" s="243">
        <v>0</v>
      </c>
      <c r="F30" s="243">
        <v>0</v>
      </c>
      <c r="G30" s="242">
        <v>97918350</v>
      </c>
      <c r="H30" s="7">
        <v>2081650</v>
      </c>
      <c r="I30" s="245">
        <v>0</v>
      </c>
      <c r="J30" s="166">
        <v>0</v>
      </c>
      <c r="K30" s="166">
        <v>0</v>
      </c>
      <c r="L30" s="165">
        <v>-10744000</v>
      </c>
      <c r="M30" s="240">
        <f t="shared" si="0"/>
        <v>0</v>
      </c>
      <c r="N30" s="382"/>
      <c r="O30" s="1340"/>
      <c r="P30" s="1342"/>
    </row>
    <row r="31" spans="1:16" ht="51">
      <c r="A31" s="1091"/>
      <c r="B31" s="261" t="s">
        <v>14</v>
      </c>
      <c r="C31" s="7">
        <v>76901026</v>
      </c>
      <c r="D31" s="245">
        <v>0</v>
      </c>
      <c r="E31" s="243">
        <v>0</v>
      </c>
      <c r="F31" s="243">
        <v>0</v>
      </c>
      <c r="G31" s="242">
        <v>0</v>
      </c>
      <c r="H31" s="7">
        <v>76901026</v>
      </c>
      <c r="I31" s="245">
        <v>76602637</v>
      </c>
      <c r="J31" s="166">
        <v>76602637</v>
      </c>
      <c r="K31" s="166">
        <v>76602637</v>
      </c>
      <c r="L31" s="165">
        <v>76602637</v>
      </c>
      <c r="M31" s="240">
        <f t="shared" si="0"/>
        <v>0.99611983070290899</v>
      </c>
      <c r="N31" s="382"/>
      <c r="O31" s="1340"/>
      <c r="P31" s="1342"/>
    </row>
    <row r="32" spans="1:16" ht="32.25" customHeight="1">
      <c r="A32" s="1091"/>
      <c r="B32" s="261" t="s">
        <v>15</v>
      </c>
      <c r="C32" s="7">
        <v>60000000</v>
      </c>
      <c r="D32" s="245">
        <v>0</v>
      </c>
      <c r="E32" s="243">
        <v>0</v>
      </c>
      <c r="F32" s="243">
        <v>0</v>
      </c>
      <c r="G32" s="242">
        <v>0</v>
      </c>
      <c r="H32" s="7">
        <v>60000000</v>
      </c>
      <c r="I32" s="245">
        <v>59996000</v>
      </c>
      <c r="J32" s="166">
        <v>59996000</v>
      </c>
      <c r="K32" s="166">
        <v>59996000</v>
      </c>
      <c r="L32" s="165">
        <v>36000000</v>
      </c>
      <c r="M32" s="240">
        <f t="shared" si="0"/>
        <v>0.99993333333333334</v>
      </c>
      <c r="N32" s="382"/>
      <c r="O32" s="1340"/>
      <c r="P32" s="1342"/>
    </row>
    <row r="33" spans="1:16" ht="32.25" customHeight="1">
      <c r="A33" s="1091"/>
      <c r="B33" s="260" t="s">
        <v>16</v>
      </c>
      <c r="C33" s="7">
        <v>130000000</v>
      </c>
      <c r="D33" s="245">
        <v>30000000</v>
      </c>
      <c r="E33" s="243">
        <v>0</v>
      </c>
      <c r="F33" s="243">
        <v>0</v>
      </c>
      <c r="G33" s="242">
        <v>35000000</v>
      </c>
      <c r="H33" s="7">
        <v>125000000</v>
      </c>
      <c r="I33" s="245">
        <v>88198704</v>
      </c>
      <c r="J33" s="166">
        <v>88198704</v>
      </c>
      <c r="K33" s="166">
        <v>88198704</v>
      </c>
      <c r="L33" s="165">
        <v>88198704</v>
      </c>
      <c r="M33" s="240">
        <f t="shared" si="0"/>
        <v>0.70558963200000002</v>
      </c>
      <c r="N33" s="382"/>
      <c r="O33" s="1340"/>
      <c r="P33" s="1342"/>
    </row>
    <row r="34" spans="1:16" ht="25.5">
      <c r="A34" s="1091"/>
      <c r="B34" s="246" t="s">
        <v>17</v>
      </c>
      <c r="C34" s="7">
        <v>450000000</v>
      </c>
      <c r="D34" s="245">
        <v>0</v>
      </c>
      <c r="E34" s="243">
        <v>0</v>
      </c>
      <c r="F34" s="243">
        <v>0</v>
      </c>
      <c r="G34" s="242">
        <v>0</v>
      </c>
      <c r="H34" s="7">
        <v>450000000</v>
      </c>
      <c r="I34" s="245">
        <v>405650623</v>
      </c>
      <c r="J34" s="166">
        <v>405650623</v>
      </c>
      <c r="K34" s="166">
        <v>357852529</v>
      </c>
      <c r="L34" s="165">
        <v>355625729</v>
      </c>
      <c r="M34" s="240">
        <f t="shared" si="0"/>
        <v>0.90144582888888891</v>
      </c>
      <c r="N34" s="382"/>
      <c r="O34" s="1340"/>
      <c r="P34" s="1342"/>
    </row>
    <row r="35" spans="1:16" ht="48.75" customHeight="1">
      <c r="A35" s="1091"/>
      <c r="B35" s="252" t="s">
        <v>136</v>
      </c>
      <c r="C35" s="220">
        <v>0</v>
      </c>
      <c r="D35" s="221">
        <v>55824270</v>
      </c>
      <c r="E35" s="218">
        <v>0</v>
      </c>
      <c r="F35" s="218">
        <v>0</v>
      </c>
      <c r="G35" s="217">
        <v>0</v>
      </c>
      <c r="H35" s="220">
        <v>55824270</v>
      </c>
      <c r="I35" s="221">
        <v>11496744</v>
      </c>
      <c r="J35" s="383">
        <v>11496744</v>
      </c>
      <c r="K35" s="383">
        <v>11496744</v>
      </c>
      <c r="L35" s="384">
        <v>9444000</v>
      </c>
      <c r="M35" s="250">
        <f t="shared" si="0"/>
        <v>0.20594526359234075</v>
      </c>
      <c r="N35" s="367"/>
      <c r="O35" s="1340"/>
      <c r="P35" s="1342"/>
    </row>
    <row r="36" spans="1:16" ht="51">
      <c r="A36" s="1091"/>
      <c r="B36" s="246" t="s">
        <v>18</v>
      </c>
      <c r="C36" s="7">
        <v>0</v>
      </c>
      <c r="D36" s="245">
        <v>0</v>
      </c>
      <c r="E36" s="243">
        <v>0</v>
      </c>
      <c r="F36" s="243">
        <v>102768212</v>
      </c>
      <c r="G36" s="242">
        <v>0</v>
      </c>
      <c r="H36" s="7">
        <v>102768212</v>
      </c>
      <c r="I36" s="245">
        <v>102768212</v>
      </c>
      <c r="J36" s="166">
        <v>102768212</v>
      </c>
      <c r="K36" s="166">
        <v>102768212</v>
      </c>
      <c r="L36" s="165">
        <v>102768212</v>
      </c>
      <c r="M36" s="240">
        <f t="shared" si="0"/>
        <v>1</v>
      </c>
      <c r="N36" s="382"/>
      <c r="O36" s="1340"/>
      <c r="P36" s="1342"/>
    </row>
    <row r="37" spans="1:16" ht="51">
      <c r="A37" s="1091"/>
      <c r="B37" s="246" t="s">
        <v>137</v>
      </c>
      <c r="C37" s="7">
        <v>130000000</v>
      </c>
      <c r="D37" s="245">
        <v>8784599</v>
      </c>
      <c r="E37" s="243">
        <v>0</v>
      </c>
      <c r="F37" s="243">
        <v>0</v>
      </c>
      <c r="G37" s="242">
        <v>102768212</v>
      </c>
      <c r="H37" s="7">
        <v>36016387</v>
      </c>
      <c r="I37" s="245">
        <v>0</v>
      </c>
      <c r="J37" s="166">
        <v>0</v>
      </c>
      <c r="K37" s="166">
        <v>0</v>
      </c>
      <c r="L37" s="165">
        <v>-9500160</v>
      </c>
      <c r="M37" s="240">
        <f t="shared" si="0"/>
        <v>0</v>
      </c>
      <c r="N37" s="382"/>
      <c r="O37" s="1340"/>
      <c r="P37" s="1342"/>
    </row>
    <row r="38" spans="1:16" ht="30.75" customHeight="1" thickBot="1">
      <c r="A38" s="1091"/>
      <c r="B38" s="385" t="s">
        <v>19</v>
      </c>
      <c r="C38" s="386">
        <v>120000000</v>
      </c>
      <c r="D38" s="387">
        <v>0</v>
      </c>
      <c r="E38" s="388">
        <v>0</v>
      </c>
      <c r="F38" s="388">
        <v>0</v>
      </c>
      <c r="G38" s="389">
        <v>0</v>
      </c>
      <c r="H38" s="386">
        <v>120000000</v>
      </c>
      <c r="I38" s="387">
        <v>107959894</v>
      </c>
      <c r="J38" s="390">
        <v>107959894</v>
      </c>
      <c r="K38" s="390">
        <v>107959894</v>
      </c>
      <c r="L38" s="391">
        <v>44945774</v>
      </c>
      <c r="M38" s="392">
        <f t="shared" si="0"/>
        <v>0.89966578333333336</v>
      </c>
      <c r="N38" s="382"/>
      <c r="O38" s="1340"/>
      <c r="P38" s="1342"/>
    </row>
    <row r="39" spans="1:16" ht="33" customHeight="1">
      <c r="A39" s="1099" t="s">
        <v>34</v>
      </c>
      <c r="B39" s="239" t="s">
        <v>20</v>
      </c>
      <c r="C39" s="237">
        <v>58002371</v>
      </c>
      <c r="D39" s="238">
        <v>470412625</v>
      </c>
      <c r="E39" s="235">
        <v>0</v>
      </c>
      <c r="F39" s="235">
        <v>0</v>
      </c>
      <c r="G39" s="234">
        <v>0</v>
      </c>
      <c r="H39" s="237">
        <v>528414996</v>
      </c>
      <c r="I39" s="238">
        <v>172851308</v>
      </c>
      <c r="J39" s="164">
        <v>172851308</v>
      </c>
      <c r="K39" s="164">
        <v>172851308</v>
      </c>
      <c r="L39" s="163">
        <v>33154892</v>
      </c>
      <c r="M39" s="162">
        <f t="shared" si="0"/>
        <v>0.32711279829007728</v>
      </c>
      <c r="N39" s="393"/>
      <c r="O39" s="1343">
        <f>+SUM(H39:H66)</f>
        <v>15946337285</v>
      </c>
      <c r="P39" s="1346">
        <f>+(SUM(J39:J66)/O39)</f>
        <v>0.62030663432063482</v>
      </c>
    </row>
    <row r="40" spans="1:16" ht="46.5" customHeight="1">
      <c r="A40" s="1100"/>
      <c r="B40" s="228" t="s">
        <v>48</v>
      </c>
      <c r="C40" s="8">
        <v>711997629</v>
      </c>
      <c r="D40" s="227">
        <v>0</v>
      </c>
      <c r="E40" s="225">
        <v>0</v>
      </c>
      <c r="F40" s="225">
        <v>90000000</v>
      </c>
      <c r="G40" s="224">
        <v>90000000</v>
      </c>
      <c r="H40" s="8">
        <v>711997629</v>
      </c>
      <c r="I40" s="227">
        <v>563253827</v>
      </c>
      <c r="J40" s="161">
        <v>563253827</v>
      </c>
      <c r="K40" s="161">
        <v>563253827</v>
      </c>
      <c r="L40" s="160">
        <v>437162617</v>
      </c>
      <c r="M40" s="159">
        <f t="shared" si="0"/>
        <v>0.79108947004653574</v>
      </c>
      <c r="N40" s="394"/>
      <c r="O40" s="1344"/>
      <c r="P40" s="1347"/>
    </row>
    <row r="41" spans="1:16" ht="45" customHeight="1">
      <c r="A41" s="1100"/>
      <c r="B41" s="232" t="s">
        <v>138</v>
      </c>
      <c r="C41" s="220">
        <v>0</v>
      </c>
      <c r="D41" s="221">
        <v>464551000</v>
      </c>
      <c r="E41" s="218">
        <v>0</v>
      </c>
      <c r="F41" s="218">
        <v>0</v>
      </c>
      <c r="G41" s="217">
        <v>0</v>
      </c>
      <c r="H41" s="220">
        <v>464551000</v>
      </c>
      <c r="I41" s="221">
        <v>146883712</v>
      </c>
      <c r="J41" s="383">
        <v>146883712</v>
      </c>
      <c r="K41" s="383">
        <v>146883712</v>
      </c>
      <c r="L41" s="384">
        <v>77201062</v>
      </c>
      <c r="M41" s="215">
        <f t="shared" si="0"/>
        <v>0.31618425533472105</v>
      </c>
      <c r="N41" s="367"/>
      <c r="O41" s="1344"/>
      <c r="P41" s="1347"/>
    </row>
    <row r="42" spans="1:16" ht="38.25">
      <c r="A42" s="1100"/>
      <c r="B42" s="230" t="s">
        <v>21</v>
      </c>
      <c r="C42" s="8">
        <v>2350159553</v>
      </c>
      <c r="D42" s="227">
        <v>1110327007</v>
      </c>
      <c r="E42" s="225">
        <v>0</v>
      </c>
      <c r="F42" s="225">
        <v>0</v>
      </c>
      <c r="G42" s="224">
        <v>0</v>
      </c>
      <c r="H42" s="8">
        <v>3460486560</v>
      </c>
      <c r="I42" s="227">
        <v>3460483191</v>
      </c>
      <c r="J42" s="161">
        <v>3460483191</v>
      </c>
      <c r="K42" s="161">
        <v>2247890877</v>
      </c>
      <c r="L42" s="160">
        <v>911900000</v>
      </c>
      <c r="M42" s="159">
        <f t="shared" si="0"/>
        <v>0.99999902643748451</v>
      </c>
      <c r="N42" s="394"/>
      <c r="O42" s="1344"/>
      <c r="P42" s="1347"/>
    </row>
    <row r="43" spans="1:16" ht="25.5">
      <c r="A43" s="1100"/>
      <c r="B43" s="230" t="s">
        <v>22</v>
      </c>
      <c r="C43" s="8">
        <v>0</v>
      </c>
      <c r="D43" s="227">
        <v>0</v>
      </c>
      <c r="E43" s="225">
        <v>0</v>
      </c>
      <c r="F43" s="225">
        <v>14928000</v>
      </c>
      <c r="G43" s="224">
        <v>0</v>
      </c>
      <c r="H43" s="8">
        <v>14928000</v>
      </c>
      <c r="I43" s="227">
        <v>14459400</v>
      </c>
      <c r="J43" s="161">
        <v>14459400</v>
      </c>
      <c r="K43" s="161">
        <v>14459400</v>
      </c>
      <c r="L43" s="160">
        <v>14459400</v>
      </c>
      <c r="M43" s="159">
        <f t="shared" si="0"/>
        <v>0.96860932475884243</v>
      </c>
      <c r="N43" s="394"/>
      <c r="O43" s="1344"/>
      <c r="P43" s="1347"/>
    </row>
    <row r="44" spans="1:16" ht="38.25">
      <c r="A44" s="1100"/>
      <c r="B44" s="230" t="s">
        <v>49</v>
      </c>
      <c r="C44" s="8">
        <v>111000000</v>
      </c>
      <c r="D44" s="227">
        <v>0</v>
      </c>
      <c r="E44" s="225">
        <v>0</v>
      </c>
      <c r="F44" s="225">
        <v>0</v>
      </c>
      <c r="G44" s="224">
        <v>90000000</v>
      </c>
      <c r="H44" s="8">
        <v>21000000</v>
      </c>
      <c r="I44" s="227">
        <v>21000000</v>
      </c>
      <c r="J44" s="161">
        <v>21000000</v>
      </c>
      <c r="K44" s="161">
        <v>21000000</v>
      </c>
      <c r="L44" s="160">
        <v>19438000</v>
      </c>
      <c r="M44" s="159">
        <f t="shared" si="0"/>
        <v>1</v>
      </c>
      <c r="N44" s="394"/>
      <c r="O44" s="1344"/>
      <c r="P44" s="1347"/>
    </row>
    <row r="45" spans="1:16" ht="25.5">
      <c r="A45" s="1100"/>
      <c r="B45" s="230" t="s">
        <v>23</v>
      </c>
      <c r="C45" s="8">
        <v>238223122</v>
      </c>
      <c r="D45" s="227">
        <v>0</v>
      </c>
      <c r="E45" s="225">
        <v>10643357</v>
      </c>
      <c r="F45" s="225">
        <v>0</v>
      </c>
      <c r="G45" s="224">
        <v>0</v>
      </c>
      <c r="H45" s="8">
        <v>227579765</v>
      </c>
      <c r="I45" s="227">
        <v>136655323</v>
      </c>
      <c r="J45" s="161">
        <v>131900951</v>
      </c>
      <c r="K45" s="161">
        <v>131900951</v>
      </c>
      <c r="L45" s="160">
        <v>115835951</v>
      </c>
      <c r="M45" s="159">
        <f t="shared" si="0"/>
        <v>0.57958118991818097</v>
      </c>
      <c r="N45" s="394"/>
      <c r="O45" s="1344"/>
      <c r="P45" s="1347"/>
    </row>
    <row r="46" spans="1:16" ht="38.25">
      <c r="A46" s="1100"/>
      <c r="B46" s="230" t="s">
        <v>85</v>
      </c>
      <c r="C46" s="8">
        <v>120000000</v>
      </c>
      <c r="D46" s="227">
        <v>131031291</v>
      </c>
      <c r="E46" s="225">
        <v>0</v>
      </c>
      <c r="F46" s="225">
        <v>0</v>
      </c>
      <c r="G46" s="224">
        <v>0</v>
      </c>
      <c r="H46" s="8">
        <v>251031291</v>
      </c>
      <c r="I46" s="227">
        <v>122403759</v>
      </c>
      <c r="J46" s="161">
        <v>122403759</v>
      </c>
      <c r="K46" s="161">
        <v>103914964</v>
      </c>
      <c r="L46" s="160">
        <v>101805364</v>
      </c>
      <c r="M46" s="159">
        <f t="shared" si="0"/>
        <v>0.48760359121923169</v>
      </c>
      <c r="N46" s="394"/>
      <c r="O46" s="1344"/>
      <c r="P46" s="1347"/>
    </row>
    <row r="47" spans="1:16" ht="38.25">
      <c r="A47" s="1100"/>
      <c r="B47" s="230" t="s">
        <v>25</v>
      </c>
      <c r="C47" s="8">
        <v>1000000000</v>
      </c>
      <c r="D47" s="227">
        <v>73927823</v>
      </c>
      <c r="E47" s="225">
        <v>0</v>
      </c>
      <c r="F47" s="225">
        <v>160000000</v>
      </c>
      <c r="G47" s="224">
        <v>0</v>
      </c>
      <c r="H47" s="8">
        <v>1233927823</v>
      </c>
      <c r="I47" s="227">
        <v>987517604</v>
      </c>
      <c r="J47" s="161">
        <v>987517604</v>
      </c>
      <c r="K47" s="161">
        <v>51694773</v>
      </c>
      <c r="L47" s="160">
        <v>51694773</v>
      </c>
      <c r="M47" s="159">
        <f t="shared" si="0"/>
        <v>0.80030418764615219</v>
      </c>
      <c r="N47" s="394"/>
      <c r="O47" s="1344"/>
      <c r="P47" s="1347"/>
    </row>
    <row r="48" spans="1:16" ht="38.25">
      <c r="A48" s="1100"/>
      <c r="B48" s="230" t="s">
        <v>40</v>
      </c>
      <c r="C48" s="8">
        <v>1447002371</v>
      </c>
      <c r="D48" s="227">
        <v>428428839</v>
      </c>
      <c r="E48" s="225">
        <v>0</v>
      </c>
      <c r="F48" s="225">
        <v>90000000</v>
      </c>
      <c r="G48" s="224">
        <v>0</v>
      </c>
      <c r="H48" s="8">
        <v>1965431210</v>
      </c>
      <c r="I48" s="227">
        <v>1100000000</v>
      </c>
      <c r="J48" s="161">
        <v>1100000000</v>
      </c>
      <c r="K48" s="161">
        <v>851584022</v>
      </c>
      <c r="L48" s="160">
        <v>851584022</v>
      </c>
      <c r="M48" s="159">
        <f t="shared" si="0"/>
        <v>0.55967361991773801</v>
      </c>
      <c r="N48" s="394"/>
      <c r="O48" s="1344"/>
      <c r="P48" s="1347"/>
    </row>
    <row r="49" spans="1:16" ht="51">
      <c r="A49" s="1100"/>
      <c r="B49" s="230" t="s">
        <v>50</v>
      </c>
      <c r="C49" s="8">
        <v>1200000000</v>
      </c>
      <c r="D49" s="227">
        <v>0</v>
      </c>
      <c r="E49" s="225">
        <v>428428839</v>
      </c>
      <c r="F49" s="225">
        <v>150000000</v>
      </c>
      <c r="G49" s="224">
        <v>450000000</v>
      </c>
      <c r="H49" s="8">
        <v>471571161</v>
      </c>
      <c r="I49" s="227">
        <v>48089540</v>
      </c>
      <c r="J49" s="161">
        <v>48089540</v>
      </c>
      <c r="K49" s="161">
        <v>48089540</v>
      </c>
      <c r="L49" s="160"/>
      <c r="M49" s="159">
        <f t="shared" si="0"/>
        <v>0.10197727082806067</v>
      </c>
      <c r="N49" s="394"/>
      <c r="O49" s="1344"/>
      <c r="P49" s="1347"/>
    </row>
    <row r="50" spans="1:16" ht="51">
      <c r="A50" s="1100"/>
      <c r="B50" s="230" t="s">
        <v>26</v>
      </c>
      <c r="C50" s="8">
        <v>800000000</v>
      </c>
      <c r="D50" s="227">
        <v>20429305</v>
      </c>
      <c r="E50" s="225">
        <v>0</v>
      </c>
      <c r="F50" s="225">
        <v>0</v>
      </c>
      <c r="G50" s="224">
        <v>0</v>
      </c>
      <c r="H50" s="8">
        <v>820429305</v>
      </c>
      <c r="I50" s="227">
        <v>777727780</v>
      </c>
      <c r="J50" s="161">
        <v>777727780</v>
      </c>
      <c r="K50" s="161">
        <v>492066292</v>
      </c>
      <c r="L50" s="160">
        <v>423178282</v>
      </c>
      <c r="M50" s="159">
        <f t="shared" si="0"/>
        <v>0.94795221874723257</v>
      </c>
      <c r="N50" s="394"/>
      <c r="O50" s="1344"/>
      <c r="P50" s="1347"/>
    </row>
    <row r="51" spans="1:16" ht="51">
      <c r="A51" s="1100"/>
      <c r="B51" s="230" t="s">
        <v>41</v>
      </c>
      <c r="C51" s="8">
        <v>0</v>
      </c>
      <c r="D51" s="227">
        <v>522746226</v>
      </c>
      <c r="E51" s="225">
        <v>0</v>
      </c>
      <c r="F51" s="225">
        <v>0</v>
      </c>
      <c r="G51" s="224">
        <v>0</v>
      </c>
      <c r="H51" s="8">
        <v>522746226</v>
      </c>
      <c r="I51" s="227">
        <v>349105597</v>
      </c>
      <c r="J51" s="161">
        <v>349105597</v>
      </c>
      <c r="K51" s="161">
        <v>349105597</v>
      </c>
      <c r="L51" s="160">
        <v>73645781</v>
      </c>
      <c r="M51" s="159">
        <f t="shared" si="0"/>
        <v>0.66782997109576459</v>
      </c>
      <c r="N51" s="394"/>
      <c r="O51" s="1344"/>
      <c r="P51" s="1347"/>
    </row>
    <row r="52" spans="1:16" ht="51">
      <c r="A52" s="1100"/>
      <c r="B52" s="230" t="s">
        <v>51</v>
      </c>
      <c r="C52" s="8">
        <v>0</v>
      </c>
      <c r="D52" s="227">
        <v>0</v>
      </c>
      <c r="E52" s="225">
        <v>0</v>
      </c>
      <c r="F52" s="225">
        <v>300000000</v>
      </c>
      <c r="G52" s="224">
        <v>0</v>
      </c>
      <c r="H52" s="8">
        <v>300000000</v>
      </c>
      <c r="I52" s="227">
        <v>64981621</v>
      </c>
      <c r="J52" s="161">
        <v>64981621</v>
      </c>
      <c r="K52" s="161">
        <v>64981621</v>
      </c>
      <c r="L52" s="160">
        <v>0</v>
      </c>
      <c r="M52" s="159">
        <f t="shared" si="0"/>
        <v>0.21660540333333334</v>
      </c>
      <c r="N52" s="394"/>
      <c r="O52" s="1344"/>
      <c r="P52" s="1347"/>
    </row>
    <row r="53" spans="1:16" ht="63.75">
      <c r="A53" s="1100"/>
      <c r="B53" s="230" t="s">
        <v>27</v>
      </c>
      <c r="C53" s="8">
        <v>800000000</v>
      </c>
      <c r="D53" s="227">
        <v>483535801</v>
      </c>
      <c r="E53" s="225">
        <v>0</v>
      </c>
      <c r="F53" s="225">
        <v>0</v>
      </c>
      <c r="G53" s="224">
        <v>200686562</v>
      </c>
      <c r="H53" s="8">
        <v>1082849239</v>
      </c>
      <c r="I53" s="227">
        <v>309502663</v>
      </c>
      <c r="J53" s="161">
        <v>309502663</v>
      </c>
      <c r="K53" s="161">
        <v>245504003</v>
      </c>
      <c r="L53" s="160">
        <v>102639946</v>
      </c>
      <c r="M53" s="159">
        <f t="shared" si="0"/>
        <v>0.28582248742754113</v>
      </c>
      <c r="N53" s="394"/>
      <c r="O53" s="1344"/>
      <c r="P53" s="1347"/>
    </row>
    <row r="54" spans="1:16" ht="63.75">
      <c r="A54" s="1100"/>
      <c r="B54" s="230" t="s">
        <v>52</v>
      </c>
      <c r="C54" s="8">
        <v>0</v>
      </c>
      <c r="D54" s="227">
        <v>0</v>
      </c>
      <c r="E54" s="225">
        <v>0</v>
      </c>
      <c r="F54" s="225">
        <v>200686562</v>
      </c>
      <c r="G54" s="224">
        <v>0</v>
      </c>
      <c r="H54" s="8">
        <v>200686562</v>
      </c>
      <c r="I54" s="227">
        <v>0</v>
      </c>
      <c r="J54" s="161">
        <v>0</v>
      </c>
      <c r="K54" s="161">
        <v>0</v>
      </c>
      <c r="L54" s="160">
        <v>0</v>
      </c>
      <c r="M54" s="159">
        <f t="shared" si="0"/>
        <v>0</v>
      </c>
      <c r="N54" s="394"/>
      <c r="O54" s="1344"/>
      <c r="P54" s="1347"/>
    </row>
    <row r="55" spans="1:16" ht="51">
      <c r="A55" s="1100"/>
      <c r="B55" s="230" t="s">
        <v>28</v>
      </c>
      <c r="C55" s="8">
        <v>597447608</v>
      </c>
      <c r="D55" s="227">
        <v>47296118</v>
      </c>
      <c r="E55" s="225">
        <v>0</v>
      </c>
      <c r="F55" s="225">
        <v>0</v>
      </c>
      <c r="G55" s="224">
        <v>160000000</v>
      </c>
      <c r="H55" s="8">
        <v>484743726</v>
      </c>
      <c r="I55" s="227">
        <v>146883170</v>
      </c>
      <c r="J55" s="161">
        <v>146883170</v>
      </c>
      <c r="K55" s="161">
        <v>35155562</v>
      </c>
      <c r="L55" s="160"/>
      <c r="M55" s="159">
        <f t="shared" si="0"/>
        <v>0.30301200845248277</v>
      </c>
      <c r="N55" s="394"/>
      <c r="O55" s="1344"/>
      <c r="P55" s="1347"/>
    </row>
    <row r="56" spans="1:16" ht="38.25">
      <c r="A56" s="1100"/>
      <c r="B56" s="229" t="s">
        <v>29</v>
      </c>
      <c r="C56" s="8">
        <v>150000000</v>
      </c>
      <c r="D56" s="227">
        <v>143017822</v>
      </c>
      <c r="E56" s="225">
        <v>0</v>
      </c>
      <c r="F56" s="225">
        <v>0</v>
      </c>
      <c r="G56" s="224">
        <v>14928000</v>
      </c>
      <c r="H56" s="8">
        <v>278089822</v>
      </c>
      <c r="I56" s="227">
        <v>277139631</v>
      </c>
      <c r="J56" s="161">
        <v>277139631</v>
      </c>
      <c r="K56" s="161">
        <v>272927031</v>
      </c>
      <c r="L56" s="160">
        <v>257473231</v>
      </c>
      <c r="M56" s="159">
        <f t="shared" si="0"/>
        <v>0.99658315074904102</v>
      </c>
      <c r="N56" s="394"/>
      <c r="O56" s="1344"/>
      <c r="P56" s="1347"/>
    </row>
    <row r="57" spans="1:16" ht="38.25">
      <c r="A57" s="1100"/>
      <c r="B57" s="228" t="s">
        <v>42</v>
      </c>
      <c r="C57" s="8">
        <v>0</v>
      </c>
      <c r="D57" s="227">
        <v>300303656</v>
      </c>
      <c r="E57" s="225">
        <v>0</v>
      </c>
      <c r="F57" s="225">
        <v>0</v>
      </c>
      <c r="G57" s="224">
        <v>0</v>
      </c>
      <c r="H57" s="8">
        <v>300303656</v>
      </c>
      <c r="I57" s="227">
        <v>243094418</v>
      </c>
      <c r="J57" s="161">
        <v>243094418</v>
      </c>
      <c r="K57" s="161">
        <v>225982418</v>
      </c>
      <c r="L57" s="160">
        <v>223840418</v>
      </c>
      <c r="M57" s="159">
        <f t="shared" si="0"/>
        <v>0.80949536625021978</v>
      </c>
      <c r="N57" s="394"/>
      <c r="O57" s="1344"/>
      <c r="P57" s="1347"/>
    </row>
    <row r="58" spans="1:16" ht="38.25">
      <c r="A58" s="1100"/>
      <c r="B58" s="222" t="s">
        <v>139</v>
      </c>
      <c r="C58" s="220">
        <v>0</v>
      </c>
      <c r="D58" s="221">
        <v>300000000</v>
      </c>
      <c r="E58" s="218">
        <v>0</v>
      </c>
      <c r="F58" s="218">
        <v>0</v>
      </c>
      <c r="G58" s="217">
        <v>0</v>
      </c>
      <c r="H58" s="220">
        <v>300000000</v>
      </c>
      <c r="I58" s="221">
        <v>42257970</v>
      </c>
      <c r="J58" s="383">
        <v>42257970</v>
      </c>
      <c r="K58" s="383">
        <v>42257970</v>
      </c>
      <c r="L58" s="384">
        <v>0</v>
      </c>
      <c r="M58" s="215">
        <f>+J58/H58</f>
        <v>0.14085990000000001</v>
      </c>
      <c r="N58" s="367"/>
      <c r="O58" s="1344"/>
      <c r="P58" s="1347"/>
    </row>
    <row r="59" spans="1:16" ht="38.25">
      <c r="A59" s="1100"/>
      <c r="B59" s="222" t="s">
        <v>140</v>
      </c>
      <c r="C59" s="220">
        <v>0</v>
      </c>
      <c r="D59" s="221">
        <v>464551000</v>
      </c>
      <c r="E59" s="218">
        <v>0</v>
      </c>
      <c r="F59" s="218">
        <v>0</v>
      </c>
      <c r="G59" s="217">
        <v>0</v>
      </c>
      <c r="H59" s="220">
        <v>464551000</v>
      </c>
      <c r="I59" s="221">
        <v>94818700</v>
      </c>
      <c r="J59" s="383">
        <v>0</v>
      </c>
      <c r="K59" s="383">
        <v>0</v>
      </c>
      <c r="L59" s="384">
        <v>0</v>
      </c>
      <c r="M59" s="215">
        <f t="shared" ref="M59:M60" si="1">+J59/H59</f>
        <v>0</v>
      </c>
      <c r="N59" s="367"/>
      <c r="O59" s="1344"/>
      <c r="P59" s="1347"/>
    </row>
    <row r="60" spans="1:16" ht="38.25">
      <c r="A60" s="1100"/>
      <c r="B60" s="222" t="s">
        <v>141</v>
      </c>
      <c r="C60" s="220">
        <v>0</v>
      </c>
      <c r="D60" s="221">
        <v>108726730</v>
      </c>
      <c r="E60" s="218">
        <v>0</v>
      </c>
      <c r="F60" s="218">
        <v>0</v>
      </c>
      <c r="G60" s="217">
        <v>0</v>
      </c>
      <c r="H60" s="220">
        <v>108726730</v>
      </c>
      <c r="I60" s="221">
        <v>66139510</v>
      </c>
      <c r="J60" s="383">
        <v>55622587</v>
      </c>
      <c r="K60" s="383">
        <v>55622587</v>
      </c>
      <c r="L60" s="384">
        <v>0</v>
      </c>
      <c r="M60" s="215">
        <f t="shared" si="1"/>
        <v>0.51158153105496684</v>
      </c>
      <c r="N60" s="367"/>
      <c r="O60" s="1344"/>
      <c r="P60" s="1347"/>
    </row>
    <row r="61" spans="1:16" ht="38.25">
      <c r="A61" s="1100"/>
      <c r="B61" s="205" t="s">
        <v>55</v>
      </c>
      <c r="C61" s="203">
        <v>75000000</v>
      </c>
      <c r="D61" s="204">
        <v>0</v>
      </c>
      <c r="E61" s="201">
        <v>0</v>
      </c>
      <c r="F61" s="201">
        <v>0</v>
      </c>
      <c r="G61" s="200">
        <v>0</v>
      </c>
      <c r="H61" s="203">
        <v>75000000</v>
      </c>
      <c r="I61" s="204">
        <v>0</v>
      </c>
      <c r="J61" s="395">
        <v>0</v>
      </c>
      <c r="K61" s="395">
        <v>0</v>
      </c>
      <c r="L61" s="396">
        <v>0</v>
      </c>
      <c r="M61" s="198">
        <f>+J61/H61</f>
        <v>0</v>
      </c>
      <c r="N61" s="397"/>
      <c r="O61" s="1344"/>
      <c r="P61" s="1347"/>
    </row>
    <row r="62" spans="1:16" ht="38.25">
      <c r="A62" s="1100"/>
      <c r="B62" s="197" t="s">
        <v>53</v>
      </c>
      <c r="C62" s="195">
        <v>0</v>
      </c>
      <c r="D62" s="196">
        <v>799696344</v>
      </c>
      <c r="E62" s="193">
        <v>0</v>
      </c>
      <c r="F62" s="193">
        <v>0</v>
      </c>
      <c r="G62" s="192">
        <v>0</v>
      </c>
      <c r="H62" s="195">
        <v>799696344</v>
      </c>
      <c r="I62" s="196">
        <v>549639759</v>
      </c>
      <c r="J62" s="398">
        <v>549639759</v>
      </c>
      <c r="K62" s="398">
        <v>541077067</v>
      </c>
      <c r="L62" s="399">
        <v>541077067</v>
      </c>
      <c r="M62" s="158">
        <f t="shared" si="0"/>
        <v>0.68731058122731647</v>
      </c>
      <c r="N62" s="400"/>
      <c r="O62" s="1344"/>
      <c r="P62" s="1347"/>
    </row>
    <row r="63" spans="1:16" ht="32.25" customHeight="1">
      <c r="A63" s="1100"/>
      <c r="B63" s="401" t="s">
        <v>43</v>
      </c>
      <c r="C63" s="195">
        <v>0</v>
      </c>
      <c r="D63" s="196">
        <v>551329138</v>
      </c>
      <c r="E63" s="193">
        <v>0</v>
      </c>
      <c r="F63" s="193">
        <v>0</v>
      </c>
      <c r="G63" s="192">
        <v>0</v>
      </c>
      <c r="H63" s="195">
        <v>551329138</v>
      </c>
      <c r="I63" s="196">
        <v>554221</v>
      </c>
      <c r="J63" s="398">
        <v>554221</v>
      </c>
      <c r="K63" s="398">
        <v>554221</v>
      </c>
      <c r="L63" s="399">
        <v>554221</v>
      </c>
      <c r="M63" s="158">
        <f t="shared" si="0"/>
        <v>1.0052452551492026E-3</v>
      </c>
      <c r="N63" s="400"/>
      <c r="O63" s="1344"/>
      <c r="P63" s="1347"/>
    </row>
    <row r="64" spans="1:16" ht="38.25">
      <c r="A64" s="1100"/>
      <c r="B64" s="401" t="s">
        <v>96</v>
      </c>
      <c r="C64" s="195">
        <v>0</v>
      </c>
      <c r="D64" s="196">
        <v>163692371</v>
      </c>
      <c r="E64" s="193">
        <v>0</v>
      </c>
      <c r="F64" s="193">
        <v>0</v>
      </c>
      <c r="G64" s="192">
        <v>0</v>
      </c>
      <c r="H64" s="195">
        <v>163692371</v>
      </c>
      <c r="I64" s="196">
        <v>163692371</v>
      </c>
      <c r="J64" s="398">
        <v>163692371</v>
      </c>
      <c r="K64" s="398">
        <v>163692371</v>
      </c>
      <c r="L64" s="399">
        <v>163692371</v>
      </c>
      <c r="M64" s="158">
        <f t="shared" si="0"/>
        <v>1</v>
      </c>
      <c r="N64" s="400"/>
      <c r="O64" s="1344"/>
      <c r="P64" s="1347"/>
    </row>
    <row r="65" spans="1:16" ht="38.25">
      <c r="A65" s="1100"/>
      <c r="B65" s="401" t="s">
        <v>54</v>
      </c>
      <c r="C65" s="195">
        <v>0</v>
      </c>
      <c r="D65" s="196">
        <v>48609212</v>
      </c>
      <c r="E65" s="193">
        <v>0</v>
      </c>
      <c r="F65" s="193">
        <v>0</v>
      </c>
      <c r="G65" s="192">
        <v>0</v>
      </c>
      <c r="H65" s="195">
        <v>48609212</v>
      </c>
      <c r="I65" s="196">
        <v>48609212</v>
      </c>
      <c r="J65" s="398">
        <v>48609212</v>
      </c>
      <c r="K65" s="398">
        <v>48609212</v>
      </c>
      <c r="L65" s="399">
        <v>48609212</v>
      </c>
      <c r="M65" s="158">
        <f t="shared" si="0"/>
        <v>1</v>
      </c>
      <c r="N65" s="400"/>
      <c r="O65" s="1344"/>
      <c r="P65" s="1347"/>
    </row>
    <row r="66" spans="1:16" ht="39" thickBot="1">
      <c r="A66" s="1101"/>
      <c r="B66" s="402" t="s">
        <v>95</v>
      </c>
      <c r="C66" s="403">
        <v>0</v>
      </c>
      <c r="D66" s="404">
        <v>93964519</v>
      </c>
      <c r="E66" s="405">
        <v>0</v>
      </c>
      <c r="F66" s="405">
        <v>0</v>
      </c>
      <c r="G66" s="406">
        <v>0</v>
      </c>
      <c r="H66" s="403">
        <v>93964519</v>
      </c>
      <c r="I66" s="404">
        <v>93964519</v>
      </c>
      <c r="J66" s="407">
        <v>93964519</v>
      </c>
      <c r="K66" s="407">
        <v>93964519</v>
      </c>
      <c r="L66" s="408">
        <v>93964519</v>
      </c>
      <c r="M66" s="409">
        <f>+J66/H66</f>
        <v>1</v>
      </c>
      <c r="N66" s="157"/>
      <c r="O66" s="1345"/>
      <c r="P66" s="1348"/>
    </row>
    <row r="67" spans="1:16" s="156" customFormat="1" ht="21.75" thickBot="1">
      <c r="A67" s="1335" t="s">
        <v>93</v>
      </c>
      <c r="B67" s="1336"/>
      <c r="C67" s="1336"/>
      <c r="D67" s="1336"/>
      <c r="E67" s="1336"/>
      <c r="F67" s="1336"/>
      <c r="G67" s="1337"/>
      <c r="H67" s="410">
        <f>SUM(H10:H66)</f>
        <v>20686774407</v>
      </c>
      <c r="I67" s="410">
        <f>SUM(I10:I66)</f>
        <v>13206058330</v>
      </c>
      <c r="J67" s="410">
        <f>SUM(J10:J66)</f>
        <v>13082318335</v>
      </c>
      <c r="K67" s="410">
        <f>SUM(K10:K66)</f>
        <v>9972691001</v>
      </c>
      <c r="L67" s="410">
        <f>SUM(L10:L66)</f>
        <v>7028637292</v>
      </c>
      <c r="M67" s="411">
        <f>+J67/H67</f>
        <v>0.63240010634877897</v>
      </c>
      <c r="N67" s="412"/>
      <c r="O67" s="413">
        <f>+SUM(O10:O66)</f>
        <v>20686774407</v>
      </c>
    </row>
    <row r="71" spans="1:16">
      <c r="M71" s="152"/>
      <c r="N71" s="152"/>
    </row>
  </sheetData>
  <mergeCells count="30">
    <mergeCell ref="A1:P2"/>
    <mergeCell ref="A3:P4"/>
    <mergeCell ref="A5:P6"/>
    <mergeCell ref="A7:A9"/>
    <mergeCell ref="C7:C9"/>
    <mergeCell ref="D7:G7"/>
    <mergeCell ref="H7:H9"/>
    <mergeCell ref="I7:L7"/>
    <mergeCell ref="M7:M9"/>
    <mergeCell ref="O7:O9"/>
    <mergeCell ref="P7:P9"/>
    <mergeCell ref="B8:B9"/>
    <mergeCell ref="D8:E8"/>
    <mergeCell ref="F8:G8"/>
    <mergeCell ref="A10:A18"/>
    <mergeCell ref="O10:O18"/>
    <mergeCell ref="P10:P18"/>
    <mergeCell ref="A19:A21"/>
    <mergeCell ref="O19:O21"/>
    <mergeCell ref="P19:P21"/>
    <mergeCell ref="A22:A28"/>
    <mergeCell ref="O22:O28"/>
    <mergeCell ref="P22:P28"/>
    <mergeCell ref="A67:G67"/>
    <mergeCell ref="A29:A38"/>
    <mergeCell ref="O29:O38"/>
    <mergeCell ref="P29:P38"/>
    <mergeCell ref="O39:O66"/>
    <mergeCell ref="P39:P66"/>
    <mergeCell ref="A39:A6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O101"/>
  <sheetViews>
    <sheetView zoomScale="80" zoomScaleNormal="80" workbookViewId="0">
      <pane xSplit="1" ySplit="9" topLeftCell="B25" activePane="bottomRight" state="frozen"/>
      <selection pane="topRight" activeCell="B1" sqref="B1"/>
      <selection pane="bottomLeft" activeCell="A10" sqref="A10"/>
      <selection pane="bottomRight" activeCell="L72" sqref="L72"/>
    </sheetView>
  </sheetViews>
  <sheetFormatPr baseColWidth="10" defaultColWidth="14.42578125" defaultRowHeight="15" customHeight="1"/>
  <cols>
    <col min="1" max="1" width="21.7109375" style="12" customWidth="1"/>
    <col min="2" max="2" width="41.28515625" style="12" customWidth="1"/>
    <col min="3" max="3" width="23.42578125" style="12" hidden="1" customWidth="1"/>
    <col min="4" max="4" width="24.28515625" style="12" hidden="1" customWidth="1"/>
    <col min="5" max="5" width="0.5703125" style="12" hidden="1" customWidth="1"/>
    <col min="6" max="8" width="24.28515625" style="12" customWidth="1"/>
    <col min="9" max="9" width="24.28515625" style="12" hidden="1" customWidth="1"/>
    <col min="10" max="11" width="24.28515625" style="12" customWidth="1"/>
    <col min="12" max="12" width="24.42578125" style="12" customWidth="1"/>
    <col min="13" max="14" width="10.7109375" style="12" customWidth="1"/>
    <col min="15" max="15" width="19.7109375" style="12" customWidth="1"/>
    <col min="16" max="16384" width="14.42578125" style="12"/>
  </cols>
  <sheetData>
    <row r="1" spans="1:12" ht="15" customHeight="1">
      <c r="A1" s="999" t="s">
        <v>45</v>
      </c>
      <c r="B1" s="1001"/>
      <c r="C1" s="1001"/>
      <c r="D1" s="1001"/>
      <c r="E1" s="1001"/>
      <c r="F1" s="1001"/>
      <c r="G1" s="1001"/>
      <c r="H1" s="1001"/>
      <c r="I1" s="1001"/>
      <c r="J1" s="1001"/>
      <c r="K1" s="1001"/>
      <c r="L1" s="1001"/>
    </row>
    <row r="2" spans="1:12">
      <c r="A2" s="1002"/>
      <c r="B2" s="1003"/>
      <c r="C2" s="1003"/>
      <c r="D2" s="1003"/>
      <c r="E2" s="1003"/>
      <c r="F2" s="1003"/>
      <c r="G2" s="1003"/>
      <c r="H2" s="1003"/>
      <c r="I2" s="1003"/>
      <c r="J2" s="1003"/>
      <c r="K2" s="1003"/>
      <c r="L2" s="1003"/>
    </row>
    <row r="3" spans="1:12" ht="15" customHeight="1">
      <c r="A3" s="1004" t="s">
        <v>46</v>
      </c>
      <c r="B3" s="1003"/>
      <c r="C3" s="1003"/>
      <c r="D3" s="1003"/>
      <c r="E3" s="1003"/>
      <c r="F3" s="1003"/>
      <c r="G3" s="1003"/>
      <c r="H3" s="1003"/>
      <c r="I3" s="1003"/>
      <c r="J3" s="1003"/>
      <c r="K3" s="1003"/>
      <c r="L3" s="1003"/>
    </row>
    <row r="4" spans="1:12" ht="15" customHeight="1">
      <c r="A4" s="1002"/>
      <c r="B4" s="1003"/>
      <c r="C4" s="1003"/>
      <c r="D4" s="1003"/>
      <c r="E4" s="1003"/>
      <c r="F4" s="1003"/>
      <c r="G4" s="1003"/>
      <c r="H4" s="1003"/>
      <c r="I4" s="1003"/>
      <c r="J4" s="1003"/>
      <c r="K4" s="1003"/>
      <c r="L4" s="1003"/>
    </row>
    <row r="5" spans="1:12" ht="14.25" customHeight="1">
      <c r="A5" s="1006" t="s">
        <v>149</v>
      </c>
      <c r="B5" s="1003"/>
      <c r="C5" s="1003"/>
      <c r="D5" s="1003"/>
      <c r="E5" s="1003"/>
      <c r="F5" s="1003"/>
      <c r="G5" s="1003"/>
      <c r="H5" s="1003"/>
      <c r="I5" s="1003"/>
      <c r="J5" s="1003"/>
      <c r="K5" s="1003"/>
      <c r="L5" s="1003"/>
    </row>
    <row r="6" spans="1:12" ht="15" customHeight="1" thickBot="1">
      <c r="A6" s="1008"/>
      <c r="B6" s="1009"/>
      <c r="C6" s="1009"/>
      <c r="D6" s="1009"/>
      <c r="E6" s="1009"/>
      <c r="F6" s="1009"/>
      <c r="G6" s="1009"/>
      <c r="H6" s="1009"/>
      <c r="I6" s="1009"/>
      <c r="J6" s="1009"/>
      <c r="K6" s="1009"/>
      <c r="L6" s="1009"/>
    </row>
    <row r="7" spans="1:12" ht="19.5" customHeight="1" thickBot="1">
      <c r="A7" s="1010" t="s">
        <v>38</v>
      </c>
      <c r="B7" s="13" t="s">
        <v>0</v>
      </c>
      <c r="C7" s="1016" t="s">
        <v>66</v>
      </c>
      <c r="D7" s="1016" t="s">
        <v>67</v>
      </c>
      <c r="E7" s="1016" t="s">
        <v>68</v>
      </c>
      <c r="F7" s="1015" t="s">
        <v>69</v>
      </c>
      <c r="G7" s="997" t="s">
        <v>70</v>
      </c>
      <c r="H7" s="997" t="s">
        <v>71</v>
      </c>
      <c r="I7" s="997" t="s">
        <v>74</v>
      </c>
      <c r="J7" s="997" t="s">
        <v>150</v>
      </c>
      <c r="K7" s="997" t="s">
        <v>76</v>
      </c>
      <c r="L7" s="1016" t="s">
        <v>152</v>
      </c>
    </row>
    <row r="8" spans="1:12" ht="37.5" customHeight="1">
      <c r="A8" s="985"/>
      <c r="B8" s="1010" t="s">
        <v>1</v>
      </c>
      <c r="C8" s="985"/>
      <c r="D8" s="985"/>
      <c r="E8" s="985"/>
      <c r="F8" s="1002"/>
      <c r="G8" s="985"/>
      <c r="H8" s="985"/>
      <c r="I8" s="985"/>
      <c r="J8" s="985"/>
      <c r="K8" s="985"/>
      <c r="L8" s="985"/>
    </row>
    <row r="9" spans="1:12" ht="31.5" customHeight="1" thickBot="1">
      <c r="A9" s="998"/>
      <c r="B9" s="998"/>
      <c r="C9" s="998"/>
      <c r="D9" s="998"/>
      <c r="E9" s="998"/>
      <c r="F9" s="1008"/>
      <c r="G9" s="998"/>
      <c r="H9" s="998"/>
      <c r="I9" s="998"/>
      <c r="J9" s="998"/>
      <c r="K9" s="998"/>
      <c r="L9" s="998"/>
    </row>
    <row r="10" spans="1:12" ht="22.5" customHeight="1">
      <c r="A10" s="1021" t="s">
        <v>30</v>
      </c>
      <c r="B10" s="14" t="s">
        <v>2</v>
      </c>
      <c r="C10" s="15">
        <v>252000000</v>
      </c>
      <c r="D10" s="15">
        <v>252000000</v>
      </c>
      <c r="E10" s="16">
        <f t="shared" ref="E10:E18" si="0">((D10-C10)/C10)</f>
        <v>0</v>
      </c>
      <c r="F10" s="17">
        <v>143794755</v>
      </c>
      <c r="G10" s="17"/>
      <c r="H10" s="17"/>
      <c r="I10" s="17"/>
      <c r="J10" s="18"/>
      <c r="K10" s="19">
        <f t="shared" ref="K10:K18" si="1">+F10/$L$10</f>
        <v>0.28301886792452829</v>
      </c>
      <c r="L10" s="1022">
        <f>+SUM(F10:I18)</f>
        <v>508074801</v>
      </c>
    </row>
    <row r="11" spans="1:12" ht="44.25" customHeight="1">
      <c r="A11" s="985"/>
      <c r="B11" s="20" t="s">
        <v>3</v>
      </c>
      <c r="C11" s="21">
        <v>60000000</v>
      </c>
      <c r="D11" s="21">
        <v>60000000</v>
      </c>
      <c r="E11" s="22">
        <f t="shared" si="0"/>
        <v>0</v>
      </c>
      <c r="F11" s="23">
        <v>47931585</v>
      </c>
      <c r="G11" s="23"/>
      <c r="H11" s="23"/>
      <c r="I11" s="23"/>
      <c r="J11" s="24"/>
      <c r="K11" s="25">
        <f t="shared" si="1"/>
        <v>9.4339622641509441E-2</v>
      </c>
      <c r="L11" s="993"/>
    </row>
    <row r="12" spans="1:12" ht="45" customHeight="1">
      <c r="A12" s="985"/>
      <c r="B12" s="20" t="s">
        <v>4</v>
      </c>
      <c r="C12" s="21">
        <v>80000000</v>
      </c>
      <c r="D12" s="21">
        <v>80000000</v>
      </c>
      <c r="E12" s="22">
        <f t="shared" si="0"/>
        <v>0</v>
      </c>
      <c r="F12" s="23">
        <v>47931585</v>
      </c>
      <c r="G12" s="23"/>
      <c r="H12" s="23"/>
      <c r="I12" s="23"/>
      <c r="J12" s="24"/>
      <c r="K12" s="25">
        <f t="shared" si="1"/>
        <v>9.4339622641509441E-2</v>
      </c>
      <c r="L12" s="993"/>
    </row>
    <row r="13" spans="1:12" ht="32.25" customHeight="1">
      <c r="A13" s="985"/>
      <c r="B13" s="26" t="s">
        <v>5</v>
      </c>
      <c r="C13" s="21">
        <v>40000000</v>
      </c>
      <c r="D13" s="21">
        <v>35000000</v>
      </c>
      <c r="E13" s="22">
        <f t="shared" si="0"/>
        <v>-0.125</v>
      </c>
      <c r="F13" s="23">
        <v>28758951</v>
      </c>
      <c r="G13" s="23"/>
      <c r="H13" s="23"/>
      <c r="I13" s="23"/>
      <c r="J13" s="24"/>
      <c r="K13" s="25">
        <f t="shared" si="1"/>
        <v>5.6603773584905662E-2</v>
      </c>
      <c r="L13" s="993"/>
    </row>
    <row r="14" spans="1:12" ht="25.5">
      <c r="A14" s="985"/>
      <c r="B14" s="20" t="s">
        <v>6</v>
      </c>
      <c r="C14" s="21">
        <v>100000000</v>
      </c>
      <c r="D14" s="21">
        <v>85000000</v>
      </c>
      <c r="E14" s="22">
        <f t="shared" si="0"/>
        <v>-0.15</v>
      </c>
      <c r="F14" s="23">
        <v>57517902</v>
      </c>
      <c r="G14" s="23"/>
      <c r="H14" s="23"/>
      <c r="I14" s="23"/>
      <c r="J14" s="24"/>
      <c r="K14" s="25">
        <f t="shared" si="1"/>
        <v>0.11320754716981132</v>
      </c>
      <c r="L14" s="993"/>
    </row>
    <row r="15" spans="1:12" ht="30" customHeight="1">
      <c r="A15" s="985"/>
      <c r="B15" s="20" t="s">
        <v>7</v>
      </c>
      <c r="C15" s="21">
        <v>50000000</v>
      </c>
      <c r="D15" s="21">
        <v>50000000</v>
      </c>
      <c r="E15" s="22">
        <f t="shared" si="0"/>
        <v>0</v>
      </c>
      <c r="F15" s="23">
        <v>38345268</v>
      </c>
      <c r="G15" s="23"/>
      <c r="H15" s="23"/>
      <c r="I15" s="23"/>
      <c r="J15" s="24"/>
      <c r="K15" s="25">
        <f t="shared" si="1"/>
        <v>7.5471698113207544E-2</v>
      </c>
      <c r="L15" s="993"/>
    </row>
    <row r="16" spans="1:12" ht="36" customHeight="1">
      <c r="A16" s="985"/>
      <c r="B16" s="27" t="s">
        <v>77</v>
      </c>
      <c r="C16" s="21">
        <v>50000000</v>
      </c>
      <c r="D16" s="21">
        <v>45000000</v>
      </c>
      <c r="E16" s="22">
        <f t="shared" si="0"/>
        <v>-0.1</v>
      </c>
      <c r="F16" s="23">
        <v>28758951</v>
      </c>
      <c r="G16" s="23"/>
      <c r="H16" s="23"/>
      <c r="I16" s="23"/>
      <c r="J16" s="24"/>
      <c r="K16" s="25">
        <f t="shared" si="1"/>
        <v>5.6603773584905662E-2</v>
      </c>
      <c r="L16" s="993"/>
    </row>
    <row r="17" spans="1:12" ht="69" customHeight="1">
      <c r="A17" s="985"/>
      <c r="B17" s="27" t="s">
        <v>47</v>
      </c>
      <c r="C17" s="21">
        <v>50000000</v>
      </c>
      <c r="D17" s="21">
        <v>45000000</v>
      </c>
      <c r="E17" s="22">
        <f t="shared" si="0"/>
        <v>-0.1</v>
      </c>
      <c r="F17" s="23">
        <v>54490644</v>
      </c>
      <c r="G17" s="23"/>
      <c r="H17" s="23"/>
      <c r="I17" s="23"/>
      <c r="J17" s="24"/>
      <c r="K17" s="25">
        <f t="shared" si="1"/>
        <v>0.10724925521350546</v>
      </c>
      <c r="L17" s="993"/>
    </row>
    <row r="18" spans="1:12" ht="42.75" customHeight="1">
      <c r="A18" s="985"/>
      <c r="B18" s="27" t="s">
        <v>8</v>
      </c>
      <c r="C18" s="21">
        <v>35000000</v>
      </c>
      <c r="D18" s="21">
        <v>30000000</v>
      </c>
      <c r="E18" s="22">
        <f t="shared" si="0"/>
        <v>-0.14285714285714285</v>
      </c>
      <c r="F18" s="23">
        <v>60545160</v>
      </c>
      <c r="G18" s="23"/>
      <c r="H18" s="23"/>
      <c r="I18" s="23"/>
      <c r="J18" s="24"/>
      <c r="K18" s="25">
        <f t="shared" si="1"/>
        <v>0.11916583912611718</v>
      </c>
      <c r="L18" s="993"/>
    </row>
    <row r="19" spans="1:12" ht="32.25" customHeight="1" thickBot="1">
      <c r="A19" s="998"/>
      <c r="B19" s="434" t="s">
        <v>78</v>
      </c>
      <c r="C19" s="435"/>
      <c r="D19" s="435"/>
      <c r="E19" s="436"/>
      <c r="F19" s="437"/>
      <c r="G19" s="438"/>
      <c r="H19" s="438"/>
      <c r="I19" s="28"/>
      <c r="J19" s="29">
        <v>765000000</v>
      </c>
      <c r="K19" s="25">
        <f>+J19/J72</f>
        <v>0.1291569382733202</v>
      </c>
      <c r="L19" s="993"/>
    </row>
    <row r="20" spans="1:12" ht="48" customHeight="1">
      <c r="A20" s="1243" t="s">
        <v>31</v>
      </c>
      <c r="B20" s="30" t="s">
        <v>36</v>
      </c>
      <c r="C20" s="31">
        <v>200000000</v>
      </c>
      <c r="D20" s="31">
        <v>200000000</v>
      </c>
      <c r="E20" s="32">
        <f t="shared" ref="E20:E21" si="2">((D20-C20)/C20)</f>
        <v>0</v>
      </c>
      <c r="F20" s="33">
        <v>143794755</v>
      </c>
      <c r="G20" s="34"/>
      <c r="H20" s="34"/>
      <c r="I20" s="34"/>
      <c r="J20" s="35"/>
      <c r="K20" s="36">
        <f>+F20/$L$20</f>
        <v>0.28499999999999998</v>
      </c>
      <c r="L20" s="1244">
        <f>+SUM(F20:I21)</f>
        <v>504543000</v>
      </c>
    </row>
    <row r="21" spans="1:12" ht="52.5" customHeight="1">
      <c r="A21" s="985"/>
      <c r="B21" s="37" t="s">
        <v>35</v>
      </c>
      <c r="C21" s="38">
        <v>308000000</v>
      </c>
      <c r="D21" s="38">
        <v>450000000</v>
      </c>
      <c r="E21" s="39">
        <f t="shared" si="2"/>
        <v>0.46103896103896103</v>
      </c>
      <c r="F21" s="40">
        <v>360748245</v>
      </c>
      <c r="G21" s="41"/>
      <c r="H21" s="41"/>
      <c r="I21" s="41"/>
      <c r="J21" s="42"/>
      <c r="K21" s="43">
        <f>+F21/$L$20</f>
        <v>0.71499999999999997</v>
      </c>
      <c r="L21" s="985"/>
    </row>
    <row r="22" spans="1:12" ht="52.5" customHeight="1" thickBot="1">
      <c r="A22" s="998"/>
      <c r="B22" s="44" t="s">
        <v>79</v>
      </c>
      <c r="C22" s="45"/>
      <c r="D22" s="46"/>
      <c r="E22" s="47"/>
      <c r="F22" s="48"/>
      <c r="G22" s="49"/>
      <c r="H22" s="49"/>
      <c r="I22" s="49"/>
      <c r="J22" s="50">
        <v>612000000</v>
      </c>
      <c r="K22" s="43">
        <f>+J22/J72</f>
        <v>0.10332555061865616</v>
      </c>
      <c r="L22" s="998"/>
    </row>
    <row r="23" spans="1:12" ht="33.75" customHeight="1">
      <c r="A23" s="984" t="s">
        <v>32</v>
      </c>
      <c r="B23" s="51" t="s">
        <v>9</v>
      </c>
      <c r="C23" s="52">
        <v>174800861</v>
      </c>
      <c r="D23" s="53">
        <v>567133891</v>
      </c>
      <c r="E23" s="54">
        <f t="shared" ref="E23:E26" si="3">((D23-C23)/C23)</f>
        <v>2.2444570796479084</v>
      </c>
      <c r="F23" s="55">
        <v>201817200</v>
      </c>
      <c r="G23" s="56"/>
      <c r="H23" s="56"/>
      <c r="I23" s="56"/>
      <c r="J23" s="56"/>
      <c r="K23" s="57">
        <f>+F23/$L$23</f>
        <v>0.35087719298245612</v>
      </c>
      <c r="L23" s="1017">
        <f>+SUM(F23:I26)</f>
        <v>575179020</v>
      </c>
    </row>
    <row r="24" spans="1:12" ht="31.5" customHeight="1">
      <c r="A24" s="985"/>
      <c r="B24" s="58" t="s">
        <v>10</v>
      </c>
      <c r="C24" s="59">
        <f>+'[3]Plan de Inversión 2019'!H24</f>
        <v>651800000</v>
      </c>
      <c r="D24" s="60">
        <v>430000000</v>
      </c>
      <c r="E24" s="61">
        <f t="shared" si="3"/>
        <v>-0.34028843203436637</v>
      </c>
      <c r="F24" s="62">
        <v>201817200</v>
      </c>
      <c r="G24" s="63"/>
      <c r="H24" s="63"/>
      <c r="I24" s="63"/>
      <c r="J24" s="63"/>
      <c r="K24" s="64">
        <f>+F24/$L$23</f>
        <v>0.35087719298245612</v>
      </c>
      <c r="L24" s="985"/>
    </row>
    <row r="25" spans="1:12" ht="36" customHeight="1">
      <c r="A25" s="985"/>
      <c r="B25" s="58" t="s">
        <v>11</v>
      </c>
      <c r="C25" s="59">
        <f>+'[3]Plan de Inversión 2019'!H26</f>
        <v>447223779</v>
      </c>
      <c r="D25" s="65">
        <v>177000000</v>
      </c>
      <c r="E25" s="61">
        <f t="shared" si="3"/>
        <v>-0.60422498017485782</v>
      </c>
      <c r="F25" s="66">
        <v>121090320</v>
      </c>
      <c r="G25" s="63"/>
      <c r="H25" s="63"/>
      <c r="I25" s="63"/>
      <c r="J25" s="63"/>
      <c r="K25" s="64">
        <f t="shared" ref="K25:K26" si="4">+F25/$L$23</f>
        <v>0.21052631578947367</v>
      </c>
      <c r="L25" s="985"/>
    </row>
    <row r="26" spans="1:12" ht="36.75" customHeight="1">
      <c r="A26" s="985"/>
      <c r="B26" s="58" t="s">
        <v>12</v>
      </c>
      <c r="C26" s="59">
        <f>+'[3]Plan de Inversión 2019'!H27</f>
        <v>170504096</v>
      </c>
      <c r="D26" s="65">
        <v>83000000</v>
      </c>
      <c r="E26" s="61">
        <f t="shared" si="3"/>
        <v>-0.51320817536254382</v>
      </c>
      <c r="F26" s="66">
        <v>50454300</v>
      </c>
      <c r="G26" s="63"/>
      <c r="H26" s="63"/>
      <c r="I26" s="63"/>
      <c r="J26" s="63"/>
      <c r="K26" s="64">
        <f t="shared" si="4"/>
        <v>8.771929824561403E-2</v>
      </c>
      <c r="L26" s="985"/>
    </row>
    <row r="27" spans="1:12" ht="36" customHeight="1">
      <c r="A27" s="985"/>
      <c r="B27" s="68" t="s">
        <v>80</v>
      </c>
      <c r="C27" s="69"/>
      <c r="D27" s="70"/>
      <c r="E27" s="71"/>
      <c r="F27" s="72"/>
      <c r="G27" s="73"/>
      <c r="H27" s="73"/>
      <c r="I27" s="72"/>
      <c r="J27" s="72">
        <v>510000000</v>
      </c>
      <c r="K27" s="64">
        <f>+J27/J72</f>
        <v>8.6104625515546804E-2</v>
      </c>
      <c r="L27" s="985"/>
    </row>
    <row r="28" spans="1:12" ht="34.5" customHeight="1" thickBot="1">
      <c r="A28" s="985"/>
      <c r="B28" s="74" t="s">
        <v>81</v>
      </c>
      <c r="C28" s="75"/>
      <c r="D28" s="76"/>
      <c r="E28" s="77"/>
      <c r="F28" s="78"/>
      <c r="G28" s="79"/>
      <c r="H28" s="79"/>
      <c r="I28" s="79"/>
      <c r="J28" s="79">
        <v>510000000</v>
      </c>
      <c r="K28" s="440">
        <f>+J28/J72</f>
        <v>8.6104625515546804E-2</v>
      </c>
      <c r="L28" s="985"/>
    </row>
    <row r="29" spans="1:12" ht="54.75" customHeight="1">
      <c r="A29" s="989" t="s">
        <v>33</v>
      </c>
      <c r="B29" s="442" t="s">
        <v>13</v>
      </c>
      <c r="C29" s="443">
        <v>97918350</v>
      </c>
      <c r="D29" s="444">
        <v>80000000</v>
      </c>
      <c r="E29" s="445">
        <f t="shared" ref="E29:E35" si="5">((D29-C29)/C29)</f>
        <v>-0.18299276897537592</v>
      </c>
      <c r="F29" s="446">
        <v>100908600</v>
      </c>
      <c r="G29" s="447"/>
      <c r="H29" s="447"/>
      <c r="I29" s="447"/>
      <c r="J29" s="447"/>
      <c r="K29" s="448">
        <f t="shared" ref="K29:K35" si="6">+F29/$L$29</f>
        <v>0.10840108401084012</v>
      </c>
      <c r="L29" s="992">
        <f>+SUM(F29:I36)</f>
        <v>930881835</v>
      </c>
    </row>
    <row r="30" spans="1:12" ht="50.25" customHeight="1">
      <c r="A30" s="990"/>
      <c r="B30" s="80" t="s">
        <v>14</v>
      </c>
      <c r="C30" s="81">
        <v>76901026</v>
      </c>
      <c r="D30" s="82">
        <v>40000000</v>
      </c>
      <c r="E30" s="83">
        <f t="shared" si="5"/>
        <v>-0.47985089301669392</v>
      </c>
      <c r="F30" s="84">
        <v>90817740</v>
      </c>
      <c r="G30" s="85"/>
      <c r="H30" s="85"/>
      <c r="I30" s="85"/>
      <c r="J30" s="85"/>
      <c r="K30" s="449">
        <f t="shared" si="6"/>
        <v>9.7560975609756101E-2</v>
      </c>
      <c r="L30" s="993"/>
    </row>
    <row r="31" spans="1:12" ht="32.25" customHeight="1">
      <c r="A31" s="990"/>
      <c r="B31" s="80" t="s">
        <v>15</v>
      </c>
      <c r="C31" s="81">
        <v>60000000</v>
      </c>
      <c r="D31" s="82">
        <v>60000000</v>
      </c>
      <c r="E31" s="83">
        <f t="shared" si="5"/>
        <v>0</v>
      </c>
      <c r="F31" s="84">
        <v>83754138</v>
      </c>
      <c r="G31" s="85"/>
      <c r="H31" s="85"/>
      <c r="I31" s="85"/>
      <c r="J31" s="85"/>
      <c r="K31" s="450">
        <f t="shared" si="6"/>
        <v>8.9972899728997288E-2</v>
      </c>
      <c r="L31" s="993"/>
    </row>
    <row r="32" spans="1:12" ht="36" customHeight="1">
      <c r="A32" s="990"/>
      <c r="B32" s="86" t="s">
        <v>16</v>
      </c>
      <c r="C32" s="81">
        <v>125000000</v>
      </c>
      <c r="D32" s="82">
        <v>130000000</v>
      </c>
      <c r="E32" s="83">
        <f t="shared" si="5"/>
        <v>0.04</v>
      </c>
      <c r="F32" s="84">
        <v>76690536</v>
      </c>
      <c r="G32" s="85"/>
      <c r="H32" s="85"/>
      <c r="I32" s="85"/>
      <c r="J32" s="85"/>
      <c r="K32" s="450">
        <f t="shared" si="6"/>
        <v>8.2384823848238489E-2</v>
      </c>
      <c r="L32" s="993"/>
    </row>
    <row r="33" spans="1:12" ht="27.75" customHeight="1">
      <c r="A33" s="990"/>
      <c r="B33" s="87" t="s">
        <v>17</v>
      </c>
      <c r="C33" s="88">
        <v>450000000</v>
      </c>
      <c r="D33" s="82">
        <v>490000000</v>
      </c>
      <c r="E33" s="83">
        <f t="shared" si="5"/>
        <v>8.8888888888888892E-2</v>
      </c>
      <c r="F33" s="84">
        <v>348134670</v>
      </c>
      <c r="G33" s="85"/>
      <c r="H33" s="85"/>
      <c r="I33" s="85"/>
      <c r="J33" s="85"/>
      <c r="K33" s="450">
        <f t="shared" si="6"/>
        <v>0.37398373983739835</v>
      </c>
      <c r="L33" s="993"/>
    </row>
    <row r="34" spans="1:12" ht="52.5" customHeight="1">
      <c r="A34" s="990"/>
      <c r="B34" s="87" t="s">
        <v>18</v>
      </c>
      <c r="C34" s="88">
        <v>102768212</v>
      </c>
      <c r="D34" s="82">
        <v>110000000</v>
      </c>
      <c r="E34" s="83">
        <f t="shared" si="5"/>
        <v>7.0369892199739742E-2</v>
      </c>
      <c r="F34" s="84">
        <v>85772310</v>
      </c>
      <c r="G34" s="85"/>
      <c r="H34" s="85"/>
      <c r="I34" s="85"/>
      <c r="J34" s="85"/>
      <c r="K34" s="450">
        <f t="shared" si="6"/>
        <v>9.2140921409214094E-2</v>
      </c>
      <c r="L34" s="993"/>
    </row>
    <row r="35" spans="1:12" ht="30.75" customHeight="1" thickBot="1">
      <c r="A35" s="990"/>
      <c r="B35" s="87" t="s">
        <v>19</v>
      </c>
      <c r="C35" s="89">
        <v>120000000</v>
      </c>
      <c r="D35" s="82">
        <v>139000000</v>
      </c>
      <c r="E35" s="83">
        <f t="shared" si="5"/>
        <v>0.15833333333333333</v>
      </c>
      <c r="F35" s="84">
        <v>144803841</v>
      </c>
      <c r="G35" s="85"/>
      <c r="H35" s="85"/>
      <c r="I35" s="85"/>
      <c r="J35" s="85"/>
      <c r="K35" s="450">
        <f t="shared" si="6"/>
        <v>0.15555555555555556</v>
      </c>
      <c r="L35" s="993"/>
    </row>
    <row r="36" spans="1:12" ht="30.75" hidden="1" customHeight="1" thickBot="1">
      <c r="A36" s="990"/>
      <c r="B36" s="90" t="s">
        <v>82</v>
      </c>
      <c r="C36" s="89"/>
      <c r="D36" s="91"/>
      <c r="E36" s="92"/>
      <c r="F36" s="93"/>
      <c r="G36" s="94"/>
      <c r="H36" s="94"/>
      <c r="I36" s="95"/>
      <c r="J36" s="95"/>
      <c r="K36" s="450"/>
      <c r="L36" s="993"/>
    </row>
    <row r="37" spans="1:12" ht="30.75" customHeight="1" thickBot="1">
      <c r="A37" s="991"/>
      <c r="B37" s="451" t="s">
        <v>83</v>
      </c>
      <c r="C37" s="452"/>
      <c r="D37" s="453"/>
      <c r="E37" s="454"/>
      <c r="F37" s="455"/>
      <c r="G37" s="456"/>
      <c r="H37" s="456"/>
      <c r="I37" s="457"/>
      <c r="J37" s="457">
        <v>714000000</v>
      </c>
      <c r="K37" s="458">
        <f>+J37/J72</f>
        <v>0.12054647572176552</v>
      </c>
      <c r="L37" s="1362"/>
    </row>
    <row r="38" spans="1:12" ht="33" hidden="1" customHeight="1">
      <c r="A38" s="1018" t="s">
        <v>34</v>
      </c>
      <c r="B38" s="96" t="s">
        <v>20</v>
      </c>
      <c r="C38" s="97">
        <v>528414996</v>
      </c>
      <c r="D38" s="97">
        <v>649498698</v>
      </c>
      <c r="E38" s="98">
        <f t="shared" ref="E38:E39" si="7">((D38-C38)/C38)</f>
        <v>0.22914509034864711</v>
      </c>
      <c r="F38" s="99">
        <v>0</v>
      </c>
      <c r="G38" s="100"/>
      <c r="H38" s="100"/>
      <c r="I38" s="100"/>
      <c r="J38" s="100">
        <v>0</v>
      </c>
      <c r="K38" s="441">
        <f>+H38/$L$38</f>
        <v>0</v>
      </c>
      <c r="L38" s="1019">
        <f>+SUM(F38:J69)</f>
        <v>4097073754.4561319</v>
      </c>
    </row>
    <row r="39" spans="1:12" ht="46.5" customHeight="1">
      <c r="A39" s="985"/>
      <c r="B39" s="102" t="s">
        <v>48</v>
      </c>
      <c r="C39" s="103">
        <v>711997629</v>
      </c>
      <c r="D39" s="103">
        <v>614049333</v>
      </c>
      <c r="E39" s="104">
        <f t="shared" si="7"/>
        <v>-0.137568289570807</v>
      </c>
      <c r="F39" s="105"/>
      <c r="G39" s="106"/>
      <c r="H39" s="106">
        <v>1377000000</v>
      </c>
      <c r="I39" s="106"/>
      <c r="J39" s="106"/>
      <c r="K39" s="101">
        <f>+H39/$L$38</f>
        <v>0.33609353468492553</v>
      </c>
      <c r="L39" s="985"/>
    </row>
    <row r="40" spans="1:12" ht="60" customHeight="1">
      <c r="A40" s="985"/>
      <c r="B40" s="107" t="s">
        <v>62</v>
      </c>
      <c r="C40" s="103"/>
      <c r="D40" s="103"/>
      <c r="E40" s="104"/>
      <c r="F40" s="105"/>
      <c r="G40" s="106">
        <v>510000000</v>
      </c>
      <c r="H40" s="106"/>
      <c r="I40" s="106"/>
      <c r="J40" s="106"/>
      <c r="K40" s="101">
        <f>+G40/$L$38</f>
        <v>0.12447908692034279</v>
      </c>
      <c r="L40" s="985"/>
    </row>
    <row r="41" spans="1:12" ht="41.25" customHeight="1">
      <c r="A41" s="985"/>
      <c r="B41" s="108" t="s">
        <v>84</v>
      </c>
      <c r="C41" s="103">
        <v>0</v>
      </c>
      <c r="D41" s="103">
        <v>130000000</v>
      </c>
      <c r="E41" s="104" t="e">
        <f t="shared" ref="E41:E50" si="8">((D41-C41)/C41)</f>
        <v>#DIV/0!</v>
      </c>
      <c r="F41" s="105"/>
      <c r="G41" s="106">
        <v>102000000</v>
      </c>
      <c r="H41" s="106"/>
      <c r="I41" s="106"/>
      <c r="J41" s="106"/>
      <c r="K41" s="101">
        <f t="shared" ref="K41:K55" si="9">+G41/$L$38</f>
        <v>2.4895817384068555E-2</v>
      </c>
      <c r="L41" s="985"/>
    </row>
    <row r="42" spans="1:12" ht="51" customHeight="1">
      <c r="A42" s="985"/>
      <c r="B42" s="108" t="s">
        <v>22</v>
      </c>
      <c r="C42" s="103">
        <v>14928000</v>
      </c>
      <c r="D42" s="103">
        <v>0</v>
      </c>
      <c r="E42" s="104">
        <f t="shared" si="8"/>
        <v>-1</v>
      </c>
      <c r="F42" s="105">
        <v>52775197.799999997</v>
      </c>
      <c r="G42" s="106"/>
      <c r="H42" s="106"/>
      <c r="I42" s="106"/>
      <c r="J42" s="106"/>
      <c r="K42" s="101">
        <f t="shared" si="9"/>
        <v>0</v>
      </c>
      <c r="L42" s="985"/>
    </row>
    <row r="43" spans="1:12" ht="43.5" customHeight="1">
      <c r="A43" s="985"/>
      <c r="B43" s="108" t="s">
        <v>23</v>
      </c>
      <c r="C43" s="103">
        <v>227579765</v>
      </c>
      <c r="D43" s="103">
        <v>189356643</v>
      </c>
      <c r="E43" s="104">
        <f t="shared" si="8"/>
        <v>-0.16795483552766652</v>
      </c>
      <c r="F43" s="105">
        <v>100908600</v>
      </c>
      <c r="G43" s="106"/>
      <c r="H43" s="106"/>
      <c r="I43" s="106"/>
      <c r="J43" s="106"/>
      <c r="K43" s="101">
        <f t="shared" si="9"/>
        <v>0</v>
      </c>
      <c r="L43" s="985"/>
    </row>
    <row r="44" spans="1:12" ht="42" customHeight="1">
      <c r="A44" s="985"/>
      <c r="B44" s="108" t="s">
        <v>85</v>
      </c>
      <c r="C44" s="103">
        <v>251031291</v>
      </c>
      <c r="D44" s="103">
        <v>170000000</v>
      </c>
      <c r="E44" s="104">
        <f t="shared" si="8"/>
        <v>-0.32279358751335901</v>
      </c>
      <c r="F44" s="105">
        <v>201817200</v>
      </c>
      <c r="G44" s="106"/>
      <c r="H44" s="106"/>
      <c r="I44" s="106"/>
      <c r="J44" s="106"/>
      <c r="K44" s="101">
        <f t="shared" si="9"/>
        <v>0</v>
      </c>
      <c r="L44" s="985"/>
    </row>
    <row r="45" spans="1:12" ht="45.75" customHeight="1">
      <c r="A45" s="985"/>
      <c r="B45" s="108" t="s">
        <v>39</v>
      </c>
      <c r="C45" s="103">
        <v>0</v>
      </c>
      <c r="D45" s="103">
        <v>320000000</v>
      </c>
      <c r="E45" s="104" t="e">
        <f t="shared" si="8"/>
        <v>#DIV/0!</v>
      </c>
      <c r="F45" s="105"/>
      <c r="G45" s="106"/>
      <c r="H45" s="106"/>
      <c r="I45" s="106"/>
      <c r="J45" s="106"/>
      <c r="K45" s="101">
        <f t="shared" si="9"/>
        <v>0</v>
      </c>
      <c r="L45" s="985"/>
    </row>
    <row r="46" spans="1:12" ht="57" customHeight="1">
      <c r="A46" s="985"/>
      <c r="B46" s="108" t="s">
        <v>25</v>
      </c>
      <c r="C46" s="103">
        <v>1233927823</v>
      </c>
      <c r="D46" s="103">
        <v>57000000</v>
      </c>
      <c r="E46" s="104">
        <f t="shared" si="8"/>
        <v>-0.95380605012907627</v>
      </c>
      <c r="F46" s="105">
        <v>163264930.11613199</v>
      </c>
      <c r="G46" s="106"/>
      <c r="H46" s="106"/>
      <c r="I46" s="106"/>
      <c r="J46" s="106"/>
      <c r="K46" s="101">
        <f t="shared" si="9"/>
        <v>0</v>
      </c>
      <c r="L46" s="985"/>
    </row>
    <row r="47" spans="1:12" ht="63.75" customHeight="1">
      <c r="A47" s="985"/>
      <c r="B47" s="108" t="s">
        <v>40</v>
      </c>
      <c r="C47" s="103">
        <v>1965431210</v>
      </c>
      <c r="D47" s="103">
        <v>210000000</v>
      </c>
      <c r="E47" s="104">
        <f t="shared" si="8"/>
        <v>-0.89315321801570458</v>
      </c>
      <c r="F47" s="105"/>
      <c r="G47" s="109"/>
      <c r="H47" s="106">
        <v>51000000</v>
      </c>
      <c r="I47" s="109"/>
      <c r="J47" s="106"/>
      <c r="K47" s="101">
        <f t="shared" si="9"/>
        <v>0</v>
      </c>
      <c r="L47" s="985"/>
    </row>
    <row r="48" spans="1:12" ht="68.25" hidden="1" customHeight="1">
      <c r="A48" s="985"/>
      <c r="B48" s="110" t="s">
        <v>50</v>
      </c>
      <c r="C48" s="103">
        <v>471571161</v>
      </c>
      <c r="D48" s="103">
        <v>583000000</v>
      </c>
      <c r="E48" s="104">
        <f t="shared" si="8"/>
        <v>0.23629273419457472</v>
      </c>
      <c r="F48" s="105">
        <v>0</v>
      </c>
      <c r="G48" s="106"/>
      <c r="H48" s="109">
        <v>0</v>
      </c>
      <c r="I48" s="109"/>
      <c r="J48" s="106"/>
      <c r="K48" s="101">
        <f t="shared" si="9"/>
        <v>0</v>
      </c>
      <c r="L48" s="985"/>
    </row>
    <row r="49" spans="1:12" ht="50.25" customHeight="1">
      <c r="A49" s="985"/>
      <c r="B49" s="108" t="s">
        <v>26</v>
      </c>
      <c r="C49" s="103">
        <v>820429305</v>
      </c>
      <c r="D49" s="103">
        <v>928206627</v>
      </c>
      <c r="E49" s="104">
        <f t="shared" si="8"/>
        <v>0.13136698231421659</v>
      </c>
      <c r="F49" s="105">
        <v>194047237.80000001</v>
      </c>
      <c r="G49" s="106"/>
      <c r="H49" s="106"/>
      <c r="I49" s="106"/>
      <c r="J49" s="106"/>
      <c r="K49" s="101">
        <f t="shared" si="9"/>
        <v>0</v>
      </c>
      <c r="L49" s="985"/>
    </row>
    <row r="50" spans="1:12" ht="55.5" hidden="1" customHeight="1">
      <c r="A50" s="985"/>
      <c r="B50" s="108" t="s">
        <v>51</v>
      </c>
      <c r="C50" s="103">
        <v>300000000</v>
      </c>
      <c r="D50" s="103">
        <v>412315144</v>
      </c>
      <c r="E50" s="104">
        <f t="shared" si="8"/>
        <v>0.37438381333333332</v>
      </c>
      <c r="F50" s="105">
        <v>0</v>
      </c>
      <c r="G50" s="106"/>
      <c r="H50" s="106">
        <v>0</v>
      </c>
      <c r="I50" s="109"/>
      <c r="J50" s="106"/>
      <c r="K50" s="101">
        <f t="shared" si="9"/>
        <v>0</v>
      </c>
      <c r="L50" s="985"/>
    </row>
    <row r="51" spans="1:12" ht="55.5" hidden="1" customHeight="1">
      <c r="A51" s="985"/>
      <c r="B51" s="108" t="s">
        <v>86</v>
      </c>
      <c r="C51" s="103"/>
      <c r="D51" s="103"/>
      <c r="E51" s="104"/>
      <c r="F51" s="105"/>
      <c r="G51" s="106"/>
      <c r="H51" s="106">
        <v>0</v>
      </c>
      <c r="I51" s="109"/>
      <c r="J51" s="106"/>
      <c r="K51" s="101">
        <f t="shared" si="9"/>
        <v>0</v>
      </c>
      <c r="L51" s="985"/>
    </row>
    <row r="52" spans="1:12" ht="55.5" customHeight="1">
      <c r="A52" s="985"/>
      <c r="B52" s="108" t="s">
        <v>41</v>
      </c>
      <c r="C52" s="103"/>
      <c r="D52" s="103"/>
      <c r="E52" s="104"/>
      <c r="F52" s="105"/>
      <c r="G52" s="106"/>
      <c r="H52" s="106">
        <v>204000000</v>
      </c>
      <c r="I52" s="109"/>
      <c r="J52" s="106"/>
      <c r="K52" s="101">
        <f t="shared" si="9"/>
        <v>0</v>
      </c>
      <c r="L52" s="985"/>
    </row>
    <row r="53" spans="1:12" ht="70.5" customHeight="1">
      <c r="A53" s="985"/>
      <c r="B53" s="108" t="s">
        <v>27</v>
      </c>
      <c r="C53" s="103">
        <v>1082849239</v>
      </c>
      <c r="D53" s="103">
        <v>143986216</v>
      </c>
      <c r="E53" s="104">
        <f t="shared" ref="E53:E59" si="10">((D53-C53)/C53)</f>
        <v>-0.86703022838805355</v>
      </c>
      <c r="F53" s="105">
        <v>285268612.19999999</v>
      </c>
      <c r="G53" s="106"/>
      <c r="H53" s="106"/>
      <c r="I53" s="106"/>
      <c r="J53" s="106"/>
      <c r="K53" s="101">
        <f t="shared" si="9"/>
        <v>0</v>
      </c>
      <c r="L53" s="985"/>
    </row>
    <row r="54" spans="1:12" ht="71.25" customHeight="1">
      <c r="A54" s="985"/>
      <c r="B54" s="107" t="s">
        <v>87</v>
      </c>
      <c r="C54" s="103">
        <v>200686562</v>
      </c>
      <c r="D54" s="103">
        <v>400000000</v>
      </c>
      <c r="E54" s="104">
        <f t="shared" si="10"/>
        <v>0.99315786774004333</v>
      </c>
      <c r="F54" s="105"/>
      <c r="G54" s="109"/>
      <c r="H54" s="106">
        <v>63240000</v>
      </c>
      <c r="I54" s="109"/>
      <c r="J54" s="106"/>
      <c r="K54" s="101">
        <f t="shared" si="9"/>
        <v>0</v>
      </c>
      <c r="L54" s="985"/>
    </row>
    <row r="55" spans="1:12" ht="54.75" customHeight="1">
      <c r="A55" s="985"/>
      <c r="B55" s="107" t="s">
        <v>28</v>
      </c>
      <c r="C55" s="103">
        <v>484743726</v>
      </c>
      <c r="D55" s="103">
        <v>136158371</v>
      </c>
      <c r="E55" s="104">
        <f t="shared" si="10"/>
        <v>-0.71911266985640165</v>
      </c>
      <c r="F55" s="105">
        <v>131181180</v>
      </c>
      <c r="G55" s="106"/>
      <c r="H55" s="106"/>
      <c r="I55" s="106"/>
      <c r="J55" s="106"/>
      <c r="K55" s="101">
        <f t="shared" si="9"/>
        <v>0</v>
      </c>
      <c r="L55" s="985"/>
    </row>
    <row r="56" spans="1:12" ht="30" hidden="1" customHeight="1">
      <c r="A56" s="985"/>
      <c r="B56" s="110" t="s">
        <v>56</v>
      </c>
      <c r="C56" s="103">
        <v>0</v>
      </c>
      <c r="D56" s="103">
        <v>520000000</v>
      </c>
      <c r="E56" s="104" t="e">
        <f t="shared" si="10"/>
        <v>#DIV/0!</v>
      </c>
      <c r="F56" s="105">
        <v>0</v>
      </c>
      <c r="G56" s="109"/>
      <c r="H56" s="109"/>
      <c r="I56" s="109"/>
      <c r="J56" s="106"/>
      <c r="K56" s="101">
        <f t="shared" ref="K56:K71" si="11">+F56/$L$38</f>
        <v>0</v>
      </c>
      <c r="L56" s="985"/>
    </row>
    <row r="57" spans="1:12" ht="45" customHeight="1">
      <c r="A57" s="985"/>
      <c r="B57" s="107" t="s">
        <v>29</v>
      </c>
      <c r="C57" s="103">
        <v>278089822</v>
      </c>
      <c r="D57" s="103">
        <v>203123881</v>
      </c>
      <c r="E57" s="104">
        <f t="shared" si="10"/>
        <v>-0.26957455853957862</v>
      </c>
      <c r="F57" s="105">
        <v>116044891</v>
      </c>
      <c r="G57" s="106"/>
      <c r="H57" s="106"/>
      <c r="I57" s="106"/>
      <c r="J57" s="106"/>
      <c r="K57" s="101">
        <f t="shared" si="11"/>
        <v>2.8323847202844518E-2</v>
      </c>
      <c r="L57" s="985"/>
    </row>
    <row r="58" spans="1:12" ht="55.5" customHeight="1">
      <c r="A58" s="985"/>
      <c r="B58" s="107" t="s">
        <v>42</v>
      </c>
      <c r="C58" s="103">
        <v>300303656</v>
      </c>
      <c r="D58" s="103">
        <v>1672430122</v>
      </c>
      <c r="E58" s="104">
        <f t="shared" si="10"/>
        <v>4.5691300741273695</v>
      </c>
      <c r="F58" s="105"/>
      <c r="G58" s="109"/>
      <c r="H58" s="106"/>
      <c r="I58" s="106"/>
      <c r="J58" s="106"/>
      <c r="K58" s="101">
        <f t="shared" si="11"/>
        <v>0</v>
      </c>
      <c r="L58" s="985"/>
    </row>
    <row r="59" spans="1:12" ht="41.25" customHeight="1">
      <c r="A59" s="985"/>
      <c r="B59" s="111" t="s">
        <v>55</v>
      </c>
      <c r="C59" s="112">
        <v>75000000</v>
      </c>
      <c r="D59" s="112">
        <v>78031750</v>
      </c>
      <c r="E59" s="113">
        <f t="shared" si="10"/>
        <v>4.0423333333333332E-2</v>
      </c>
      <c r="F59" s="114">
        <v>75681450</v>
      </c>
      <c r="G59" s="115"/>
      <c r="H59" s="115"/>
      <c r="I59" s="115"/>
      <c r="J59" s="116"/>
      <c r="K59" s="101">
        <f t="shared" si="11"/>
        <v>1.8472074103544268E-2</v>
      </c>
      <c r="L59" s="985"/>
    </row>
    <row r="60" spans="1:12" ht="33" customHeight="1">
      <c r="A60" s="985"/>
      <c r="B60" s="433" t="s">
        <v>63</v>
      </c>
      <c r="C60" s="117"/>
      <c r="D60" s="117"/>
      <c r="E60" s="118"/>
      <c r="F60" s="119">
        <v>91444455.540000007</v>
      </c>
      <c r="G60" s="120"/>
      <c r="H60" s="120"/>
      <c r="I60" s="120"/>
      <c r="J60" s="121"/>
      <c r="K60" s="101">
        <f t="shared" si="11"/>
        <v>2.2319455548131535E-2</v>
      </c>
      <c r="L60" s="985"/>
    </row>
    <row r="61" spans="1:12" ht="33" customHeight="1">
      <c r="A61" s="985"/>
      <c r="B61" s="122" t="s">
        <v>64</v>
      </c>
      <c r="C61" s="123">
        <v>799696344</v>
      </c>
      <c r="D61" s="123">
        <v>272361005</v>
      </c>
      <c r="E61" s="124">
        <f t="shared" ref="E61:E66" si="12">((D61-C61)/C61)</f>
        <v>-0.65941946959807529</v>
      </c>
      <c r="F61" s="125"/>
      <c r="G61" s="126"/>
      <c r="H61" s="126"/>
      <c r="I61" s="126"/>
      <c r="J61" s="127"/>
      <c r="K61" s="101">
        <f t="shared" si="11"/>
        <v>0</v>
      </c>
      <c r="L61" s="985"/>
    </row>
    <row r="62" spans="1:12" ht="38.25" customHeight="1">
      <c r="A62" s="985"/>
      <c r="B62" s="122" t="s">
        <v>53</v>
      </c>
      <c r="C62" s="123">
        <v>799696344</v>
      </c>
      <c r="D62" s="123">
        <v>272361005</v>
      </c>
      <c r="E62" s="124">
        <f t="shared" si="12"/>
        <v>-0.65941946959807529</v>
      </c>
      <c r="F62" s="125"/>
      <c r="G62" s="126"/>
      <c r="H62" s="126">
        <v>102000000</v>
      </c>
      <c r="I62" s="126"/>
      <c r="J62" s="127"/>
      <c r="K62" s="101">
        <f t="shared" si="11"/>
        <v>0</v>
      </c>
      <c r="L62" s="985"/>
    </row>
    <row r="63" spans="1:12" ht="39" customHeight="1">
      <c r="A63" s="985"/>
      <c r="B63" s="122" t="s">
        <v>43</v>
      </c>
      <c r="C63" s="123"/>
      <c r="D63" s="123">
        <v>550774917</v>
      </c>
      <c r="E63" s="124" t="e">
        <f t="shared" si="12"/>
        <v>#DIV/0!</v>
      </c>
      <c r="F63" s="125"/>
      <c r="G63" s="126"/>
      <c r="H63" s="126"/>
      <c r="I63" s="126"/>
      <c r="J63" s="127"/>
      <c r="K63" s="101">
        <f t="shared" si="11"/>
        <v>0</v>
      </c>
      <c r="L63" s="985"/>
    </row>
    <row r="64" spans="1:12" ht="42.75" customHeight="1">
      <c r="A64" s="985"/>
      <c r="B64" s="122" t="s">
        <v>58</v>
      </c>
      <c r="C64" s="123">
        <v>0</v>
      </c>
      <c r="D64" s="123">
        <v>150000000</v>
      </c>
      <c r="E64" s="124" t="e">
        <f t="shared" si="12"/>
        <v>#DIV/0!</v>
      </c>
      <c r="F64" s="125"/>
      <c r="G64" s="126">
        <v>86700000</v>
      </c>
      <c r="H64" s="126"/>
      <c r="I64" s="126"/>
      <c r="J64" s="127"/>
      <c r="K64" s="101">
        <f t="shared" si="11"/>
        <v>0</v>
      </c>
      <c r="L64" s="985"/>
    </row>
    <row r="65" spans="1:15" ht="38.25" customHeight="1">
      <c r="A65" s="985"/>
      <c r="B65" s="122" t="s">
        <v>54</v>
      </c>
      <c r="C65" s="123">
        <v>48609212</v>
      </c>
      <c r="D65" s="123">
        <v>66577850</v>
      </c>
      <c r="E65" s="124">
        <f t="shared" si="12"/>
        <v>0.36965499461295526</v>
      </c>
      <c r="F65" s="125"/>
      <c r="G65" s="126"/>
      <c r="H65" s="126">
        <v>102000000</v>
      </c>
      <c r="I65" s="126"/>
      <c r="J65" s="127"/>
      <c r="K65" s="101">
        <f t="shared" si="11"/>
        <v>0</v>
      </c>
      <c r="L65" s="985"/>
    </row>
    <row r="66" spans="1:15" ht="48.75" customHeight="1">
      <c r="A66" s="985"/>
      <c r="B66" s="122" t="s">
        <v>59</v>
      </c>
      <c r="C66" s="123">
        <v>0</v>
      </c>
      <c r="D66" s="123">
        <v>283422150</v>
      </c>
      <c r="E66" s="124" t="e">
        <f t="shared" si="12"/>
        <v>#DIV/0!</v>
      </c>
      <c r="F66" s="125"/>
      <c r="G66" s="126">
        <v>86700000</v>
      </c>
      <c r="H66" s="126"/>
      <c r="I66" s="126"/>
      <c r="J66" s="127"/>
      <c r="K66" s="101">
        <f t="shared" si="11"/>
        <v>0</v>
      </c>
      <c r="L66" s="985"/>
    </row>
    <row r="67" spans="1:15" ht="41.25" hidden="1" customHeight="1">
      <c r="A67" s="985"/>
      <c r="B67" s="122" t="s">
        <v>88</v>
      </c>
      <c r="C67" s="123"/>
      <c r="D67" s="128"/>
      <c r="E67" s="124"/>
      <c r="F67" s="129"/>
      <c r="G67" s="130">
        <v>0</v>
      </c>
      <c r="H67" s="130"/>
      <c r="I67" s="130"/>
      <c r="J67" s="131">
        <v>0</v>
      </c>
      <c r="K67" s="101">
        <f t="shared" si="11"/>
        <v>0</v>
      </c>
      <c r="L67" s="985"/>
    </row>
    <row r="68" spans="1:15" ht="86.25" hidden="1" customHeight="1">
      <c r="A68" s="985"/>
      <c r="B68" s="132" t="s">
        <v>89</v>
      </c>
      <c r="C68" s="70"/>
      <c r="D68" s="133"/>
      <c r="E68" s="134"/>
      <c r="F68" s="135"/>
      <c r="G68" s="136">
        <v>0</v>
      </c>
      <c r="H68" s="136"/>
      <c r="I68" s="136"/>
      <c r="J68" s="79">
        <v>0</v>
      </c>
      <c r="K68" s="101">
        <f t="shared" si="11"/>
        <v>0</v>
      </c>
      <c r="L68" s="985"/>
    </row>
    <row r="69" spans="1:15" ht="66.75" customHeight="1">
      <c r="A69" s="985"/>
      <c r="B69" s="132" t="s">
        <v>90</v>
      </c>
      <c r="C69" s="70"/>
      <c r="D69" s="70"/>
      <c r="E69" s="134"/>
      <c r="F69" s="137"/>
      <c r="G69" s="138"/>
      <c r="H69" s="138"/>
      <c r="I69" s="138"/>
      <c r="J69" s="72"/>
      <c r="K69" s="101">
        <f t="shared" si="11"/>
        <v>0</v>
      </c>
      <c r="L69" s="985"/>
    </row>
    <row r="70" spans="1:15" ht="43.5" customHeight="1">
      <c r="A70" s="985"/>
      <c r="B70" s="459" t="s">
        <v>91</v>
      </c>
      <c r="C70" s="460"/>
      <c r="D70" s="460"/>
      <c r="E70" s="461"/>
      <c r="F70" s="462"/>
      <c r="G70" s="463"/>
      <c r="H70" s="463"/>
      <c r="I70" s="463"/>
      <c r="J70" s="464">
        <v>1894026747.3599999</v>
      </c>
      <c r="K70" s="439">
        <f t="shared" si="11"/>
        <v>0</v>
      </c>
      <c r="L70" s="985"/>
    </row>
    <row r="71" spans="1:15" ht="42" customHeight="1" thickBot="1">
      <c r="A71" s="998"/>
      <c r="B71" s="434" t="s">
        <v>92</v>
      </c>
      <c r="C71" s="435"/>
      <c r="D71" s="435"/>
      <c r="E71" s="436"/>
      <c r="F71" s="437"/>
      <c r="G71" s="438"/>
      <c r="H71" s="438"/>
      <c r="I71" s="438"/>
      <c r="J71" s="29">
        <v>918000000</v>
      </c>
      <c r="K71" s="439">
        <f t="shared" si="11"/>
        <v>0</v>
      </c>
      <c r="L71" s="998"/>
    </row>
    <row r="72" spans="1:15" ht="15.75" customHeight="1" thickBot="1">
      <c r="A72" s="1273" t="s">
        <v>148</v>
      </c>
      <c r="B72" s="1275"/>
      <c r="C72" s="432"/>
      <c r="D72" s="139">
        <f>SUM(D10:D69)</f>
        <v>12650787603</v>
      </c>
      <c r="E72" s="139"/>
      <c r="F72" s="140">
        <f t="shared" ref="F72:H72" si="13">+SUM(F10:F69)</f>
        <v>3931112410.4561319</v>
      </c>
      <c r="G72" s="141">
        <f>+SUM(G10:G69)</f>
        <v>785400000</v>
      </c>
      <c r="H72" s="141">
        <f t="shared" si="13"/>
        <v>1899240000</v>
      </c>
      <c r="I72" s="141"/>
      <c r="J72" s="141">
        <f>+SUM(J10:J71)</f>
        <v>5923026747.3599997</v>
      </c>
      <c r="K72" s="142"/>
      <c r="L72" s="143">
        <f>+SUM(L10:L71)</f>
        <v>6615752410.4561319</v>
      </c>
      <c r="M72" s="144"/>
      <c r="N72" s="144"/>
      <c r="O72" s="144"/>
    </row>
    <row r="73" spans="1:15" ht="15.75" customHeight="1">
      <c r="A73" s="12" t="s">
        <v>151</v>
      </c>
    </row>
    <row r="74" spans="1:15" ht="15.75" customHeight="1"/>
    <row r="75" spans="1:15" ht="15.75" customHeight="1">
      <c r="G75" s="145"/>
      <c r="I75" s="145"/>
      <c r="J75" s="145"/>
      <c r="K75" s="145"/>
      <c r="L75" s="145"/>
    </row>
    <row r="76" spans="1:15" ht="15.75" customHeight="1">
      <c r="G76" s="145"/>
      <c r="H76" s="145"/>
      <c r="O76" s="146"/>
    </row>
    <row r="77" spans="1:15" ht="15.75" customHeight="1">
      <c r="G77" s="147"/>
      <c r="H77" s="147"/>
      <c r="I77" s="148"/>
      <c r="J77" s="146"/>
      <c r="K77" s="146"/>
      <c r="O77" s="146"/>
    </row>
    <row r="78" spans="1:15" ht="15.75" customHeight="1">
      <c r="F78" s="147"/>
      <c r="G78" s="148"/>
      <c r="H78" s="147"/>
      <c r="I78" s="148"/>
      <c r="J78" s="146"/>
      <c r="K78" s="146"/>
      <c r="O78" s="146"/>
    </row>
    <row r="79" spans="1:15" ht="15.75" customHeight="1">
      <c r="G79" s="148"/>
      <c r="H79" s="147"/>
      <c r="I79" s="148"/>
      <c r="J79" s="146"/>
      <c r="K79" s="146"/>
    </row>
    <row r="80" spans="1:15" ht="15.75" customHeight="1">
      <c r="G80" s="149"/>
      <c r="H80" s="147"/>
      <c r="I80" s="148"/>
      <c r="J80" s="146"/>
      <c r="K80" s="146"/>
    </row>
    <row r="81" spans="8:11" ht="15.75" customHeight="1">
      <c r="H81" s="147"/>
      <c r="I81" s="148"/>
      <c r="J81" s="146"/>
      <c r="K81" s="146"/>
    </row>
    <row r="82" spans="8:11" ht="15.75" customHeight="1">
      <c r="I82" s="146"/>
      <c r="J82" s="146"/>
      <c r="K82" s="146"/>
    </row>
    <row r="83" spans="8:11" ht="15.75" customHeight="1"/>
    <row r="84" spans="8:11" ht="15.75" customHeight="1"/>
    <row r="85" spans="8:11" ht="15.75" customHeight="1"/>
    <row r="86" spans="8:11" ht="15.75" customHeight="1"/>
    <row r="87" spans="8:11" ht="15.75" customHeight="1"/>
    <row r="88" spans="8:11" ht="15.75" customHeight="1"/>
    <row r="89" spans="8:11" ht="15.75" customHeight="1"/>
    <row r="90" spans="8:11" ht="15.75" customHeight="1"/>
    <row r="91" spans="8:11" ht="15.75" customHeight="1"/>
    <row r="92" spans="8:11" ht="15.75" customHeight="1"/>
    <row r="93" spans="8:11" ht="15.75" customHeight="1"/>
    <row r="94" spans="8:11" ht="15.75" customHeight="1"/>
    <row r="95" spans="8:11" ht="15.75" customHeight="1"/>
    <row r="96" spans="8:11" ht="15.75" customHeight="1"/>
    <row r="97" ht="15.75" customHeight="1"/>
    <row r="98" ht="15.75" customHeight="1"/>
    <row r="99" ht="15.75" customHeight="1"/>
    <row r="100" ht="15.75" customHeight="1"/>
    <row r="101" ht="15.75" customHeight="1"/>
  </sheetData>
  <mergeCells count="26">
    <mergeCell ref="A29:A37"/>
    <mergeCell ref="L29:L37"/>
    <mergeCell ref="A38:A71"/>
    <mergeCell ref="L38:L71"/>
    <mergeCell ref="A72:B72"/>
    <mergeCell ref="A23:A28"/>
    <mergeCell ref="L23:L28"/>
    <mergeCell ref="I7:I9"/>
    <mergeCell ref="J7:J9"/>
    <mergeCell ref="K7:K9"/>
    <mergeCell ref="L7:L9"/>
    <mergeCell ref="B8:B9"/>
    <mergeCell ref="A10:A19"/>
    <mergeCell ref="L10:L19"/>
    <mergeCell ref="A20:A22"/>
    <mergeCell ref="L20:L22"/>
    <mergeCell ref="A1:L2"/>
    <mergeCell ref="A3:L4"/>
    <mergeCell ref="A5:L6"/>
    <mergeCell ref="A7:A9"/>
    <mergeCell ref="C7:C9"/>
    <mergeCell ref="D7:D9"/>
    <mergeCell ref="E7:E9"/>
    <mergeCell ref="F7:F9"/>
    <mergeCell ref="G7:G9"/>
    <mergeCell ref="H7:H9"/>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77"/>
  <sheetViews>
    <sheetView zoomScale="80" zoomScaleNormal="80" workbookViewId="0">
      <pane xSplit="1" ySplit="9" topLeftCell="B41" activePane="bottomRight" state="frozen"/>
      <selection pane="topRight" activeCell="B1" sqref="B1"/>
      <selection pane="bottomLeft" activeCell="A10" sqref="A10"/>
      <selection pane="bottomRight" activeCell="D44" sqref="D44"/>
    </sheetView>
  </sheetViews>
  <sheetFormatPr baseColWidth="10" defaultColWidth="14.42578125" defaultRowHeight="15" customHeight="1"/>
  <cols>
    <col min="1" max="2" width="21.7109375" style="12" customWidth="1"/>
    <col min="3" max="4" width="39.7109375" style="12" customWidth="1"/>
    <col min="5" max="5" width="23.42578125" style="12" hidden="1" customWidth="1"/>
    <col min="6" max="7" width="24.28515625" style="12" hidden="1" customWidth="1"/>
    <col min="8" max="12" width="24.28515625" style="12" customWidth="1"/>
    <col min="13" max="14" width="24.28515625" style="12" hidden="1" customWidth="1"/>
    <col min="15" max="15" width="24.28515625" style="12" customWidth="1"/>
    <col min="16" max="16" width="24.42578125" style="12" customWidth="1"/>
    <col min="17" max="18" width="10.7109375" style="12" customWidth="1"/>
    <col min="19" max="19" width="19.7109375" style="12" customWidth="1"/>
    <col min="20" max="16384" width="14.42578125" style="12"/>
  </cols>
  <sheetData>
    <row r="1" spans="1:16" ht="15" customHeight="1">
      <c r="A1" s="999" t="s">
        <v>45</v>
      </c>
      <c r="B1" s="1000"/>
      <c r="C1" s="1001"/>
      <c r="D1" s="1001"/>
      <c r="E1" s="1001"/>
      <c r="F1" s="1001"/>
      <c r="G1" s="1001"/>
      <c r="H1" s="1001"/>
      <c r="I1" s="1001"/>
      <c r="J1" s="1001"/>
      <c r="K1" s="1001"/>
      <c r="L1" s="1001"/>
      <c r="M1" s="1001"/>
      <c r="N1" s="1001"/>
      <c r="O1" s="1001"/>
      <c r="P1" s="1001"/>
    </row>
    <row r="2" spans="1:16">
      <c r="A2" s="1002"/>
      <c r="B2" s="1003"/>
      <c r="C2" s="1003"/>
      <c r="D2" s="1003"/>
      <c r="E2" s="1003"/>
      <c r="F2" s="1003"/>
      <c r="G2" s="1003"/>
      <c r="H2" s="1003"/>
      <c r="I2" s="1003"/>
      <c r="J2" s="1003"/>
      <c r="K2" s="1003"/>
      <c r="L2" s="1003"/>
      <c r="M2" s="1003"/>
      <c r="N2" s="1003"/>
      <c r="O2" s="1003"/>
      <c r="P2" s="1003"/>
    </row>
    <row r="3" spans="1:16" ht="15" customHeight="1">
      <c r="A3" s="1004" t="s">
        <v>46</v>
      </c>
      <c r="B3" s="1005"/>
      <c r="C3" s="1003"/>
      <c r="D3" s="1003"/>
      <c r="E3" s="1003"/>
      <c r="F3" s="1003"/>
      <c r="G3" s="1003"/>
      <c r="H3" s="1003"/>
      <c r="I3" s="1003"/>
      <c r="J3" s="1003"/>
      <c r="K3" s="1003"/>
      <c r="L3" s="1003"/>
      <c r="M3" s="1003"/>
      <c r="N3" s="1003"/>
      <c r="O3" s="1003"/>
      <c r="P3" s="1003"/>
    </row>
    <row r="4" spans="1:16" ht="15" customHeight="1">
      <c r="A4" s="1002"/>
      <c r="B4" s="1003"/>
      <c r="C4" s="1003"/>
      <c r="D4" s="1003"/>
      <c r="E4" s="1003"/>
      <c r="F4" s="1003"/>
      <c r="G4" s="1003"/>
      <c r="H4" s="1003"/>
      <c r="I4" s="1003"/>
      <c r="J4" s="1003"/>
      <c r="K4" s="1003"/>
      <c r="L4" s="1003"/>
      <c r="M4" s="1003"/>
      <c r="N4" s="1003"/>
      <c r="O4" s="1003"/>
      <c r="P4" s="1003"/>
    </row>
    <row r="5" spans="1:16" ht="14.25" customHeight="1">
      <c r="A5" s="1006" t="s">
        <v>131</v>
      </c>
      <c r="B5" s="1007"/>
      <c r="C5" s="1003"/>
      <c r="D5" s="1003"/>
      <c r="E5" s="1003"/>
      <c r="F5" s="1003"/>
      <c r="G5" s="1003"/>
      <c r="H5" s="1003"/>
      <c r="I5" s="1003"/>
      <c r="J5" s="1003"/>
      <c r="K5" s="1003"/>
      <c r="L5" s="1003"/>
      <c r="M5" s="1003"/>
      <c r="N5" s="1003"/>
      <c r="O5" s="1003"/>
      <c r="P5" s="1003"/>
    </row>
    <row r="6" spans="1:16" ht="15" customHeight="1" thickBot="1">
      <c r="A6" s="1008"/>
      <c r="B6" s="1009"/>
      <c r="C6" s="1009"/>
      <c r="D6" s="1009"/>
      <c r="E6" s="1009"/>
      <c r="F6" s="1009"/>
      <c r="G6" s="1009"/>
      <c r="H6" s="1009"/>
      <c r="I6" s="1009"/>
      <c r="J6" s="1009"/>
      <c r="K6" s="1009"/>
      <c r="L6" s="1009"/>
      <c r="M6" s="1009"/>
      <c r="N6" s="1009"/>
      <c r="O6" s="1009"/>
      <c r="P6" s="1009"/>
    </row>
    <row r="7" spans="1:16" ht="26.25" customHeight="1" thickBot="1">
      <c r="A7" s="1010" t="s">
        <v>38</v>
      </c>
      <c r="B7" s="1010" t="s">
        <v>153</v>
      </c>
      <c r="C7" s="13" t="s">
        <v>0</v>
      </c>
      <c r="D7" s="1010" t="s">
        <v>154</v>
      </c>
      <c r="E7" s="1016" t="s">
        <v>66</v>
      </c>
      <c r="F7" s="1016" t="s">
        <v>67</v>
      </c>
      <c r="G7" s="1016" t="s">
        <v>68</v>
      </c>
      <c r="H7" s="1015" t="s">
        <v>69</v>
      </c>
      <c r="I7" s="997" t="s">
        <v>70</v>
      </c>
      <c r="J7" s="997" t="s">
        <v>71</v>
      </c>
      <c r="K7" s="997" t="s">
        <v>142</v>
      </c>
      <c r="L7" s="997"/>
      <c r="M7" s="997" t="s">
        <v>74</v>
      </c>
      <c r="N7" s="997" t="s">
        <v>75</v>
      </c>
      <c r="O7" s="997" t="s">
        <v>76</v>
      </c>
      <c r="P7" s="1016" t="s">
        <v>155</v>
      </c>
    </row>
    <row r="8" spans="1:16" ht="37.5" customHeight="1">
      <c r="A8" s="985"/>
      <c r="B8" s="1011"/>
      <c r="C8" s="1010" t="s">
        <v>1</v>
      </c>
      <c r="D8" s="1013"/>
      <c r="E8" s="985"/>
      <c r="F8" s="985"/>
      <c r="G8" s="985"/>
      <c r="H8" s="1002"/>
      <c r="I8" s="985"/>
      <c r="J8" s="985"/>
      <c r="K8" s="985"/>
      <c r="L8" s="985"/>
      <c r="M8" s="985"/>
      <c r="N8" s="985"/>
      <c r="O8" s="985"/>
      <c r="P8" s="985"/>
    </row>
    <row r="9" spans="1:16" ht="18" customHeight="1" thickBot="1">
      <c r="A9" s="998"/>
      <c r="B9" s="1012"/>
      <c r="C9" s="998"/>
      <c r="D9" s="1014"/>
      <c r="E9" s="998"/>
      <c r="F9" s="998"/>
      <c r="G9" s="998"/>
      <c r="H9" s="1008"/>
      <c r="I9" s="998"/>
      <c r="J9" s="998"/>
      <c r="K9" s="998"/>
      <c r="L9" s="998"/>
      <c r="M9" s="998"/>
      <c r="N9" s="998"/>
      <c r="O9" s="998"/>
      <c r="P9" s="998"/>
    </row>
    <row r="10" spans="1:16" ht="74.25" customHeight="1">
      <c r="A10" s="1021" t="s">
        <v>30</v>
      </c>
      <c r="B10" s="468" t="s">
        <v>156</v>
      </c>
      <c r="C10" s="14" t="s">
        <v>2</v>
      </c>
      <c r="D10" s="14" t="s">
        <v>157</v>
      </c>
      <c r="E10" s="15">
        <v>252000000</v>
      </c>
      <c r="F10" s="15">
        <v>252000000</v>
      </c>
      <c r="G10" s="16">
        <f t="shared" ref="G10:G30" si="0">((F10-E10)/E10)</f>
        <v>0</v>
      </c>
      <c r="H10" s="2">
        <v>252000000</v>
      </c>
      <c r="I10" s="17"/>
      <c r="J10" s="17"/>
      <c r="K10" s="17"/>
      <c r="L10" s="17"/>
      <c r="M10" s="17"/>
      <c r="N10" s="18"/>
      <c r="O10" s="19">
        <f t="shared" ref="O10:O17" si="1">+H10/$P$10</f>
        <v>0.36950146627565983</v>
      </c>
      <c r="P10" s="1022">
        <f>+SUM(H10:M17)</f>
        <v>682000000</v>
      </c>
    </row>
    <row r="11" spans="1:16" ht="44.25" customHeight="1">
      <c r="A11" s="985"/>
      <c r="B11" s="469" t="s">
        <v>158</v>
      </c>
      <c r="C11" s="20" t="s">
        <v>3</v>
      </c>
      <c r="D11" s="20" t="s">
        <v>159</v>
      </c>
      <c r="E11" s="21">
        <v>60000000</v>
      </c>
      <c r="F11" s="21">
        <v>60000000</v>
      </c>
      <c r="G11" s="22">
        <f t="shared" si="0"/>
        <v>0</v>
      </c>
      <c r="H11" s="3">
        <v>60000000</v>
      </c>
      <c r="I11" s="23"/>
      <c r="J11" s="23"/>
      <c r="K11" s="23"/>
      <c r="L11" s="23"/>
      <c r="M11" s="23"/>
      <c r="N11" s="24"/>
      <c r="O11" s="25">
        <f t="shared" si="1"/>
        <v>8.797653958944282E-2</v>
      </c>
      <c r="P11" s="993"/>
    </row>
    <row r="12" spans="1:16" ht="45" customHeight="1">
      <c r="A12" s="985"/>
      <c r="B12" s="469" t="s">
        <v>160</v>
      </c>
      <c r="C12" s="20" t="s">
        <v>4</v>
      </c>
      <c r="D12" s="20" t="s">
        <v>161</v>
      </c>
      <c r="E12" s="21">
        <v>80000000</v>
      </c>
      <c r="F12" s="21">
        <v>80000000</v>
      </c>
      <c r="G12" s="22">
        <f t="shared" si="0"/>
        <v>0</v>
      </c>
      <c r="H12" s="3">
        <v>80000000</v>
      </c>
      <c r="I12" s="23"/>
      <c r="J12" s="23"/>
      <c r="K12" s="23"/>
      <c r="L12" s="23"/>
      <c r="M12" s="23"/>
      <c r="N12" s="24"/>
      <c r="O12" s="25">
        <f t="shared" si="1"/>
        <v>0.11730205278592376</v>
      </c>
      <c r="P12" s="993"/>
    </row>
    <row r="13" spans="1:16" ht="32.25" customHeight="1">
      <c r="A13" s="985"/>
      <c r="B13" s="469" t="s">
        <v>162</v>
      </c>
      <c r="C13" s="26" t="s">
        <v>5</v>
      </c>
      <c r="D13" s="26" t="s">
        <v>163</v>
      </c>
      <c r="E13" s="21">
        <v>40000000</v>
      </c>
      <c r="F13" s="21">
        <v>35000000</v>
      </c>
      <c r="G13" s="22">
        <f t="shared" si="0"/>
        <v>-0.125</v>
      </c>
      <c r="H13" s="3">
        <v>40000000</v>
      </c>
      <c r="I13" s="23"/>
      <c r="J13" s="23"/>
      <c r="K13" s="23"/>
      <c r="L13" s="23"/>
      <c r="M13" s="23"/>
      <c r="N13" s="24"/>
      <c r="O13" s="25">
        <f t="shared" si="1"/>
        <v>5.865102639296188E-2</v>
      </c>
      <c r="P13" s="993"/>
    </row>
    <row r="14" spans="1:16" ht="63.75" customHeight="1">
      <c r="A14" s="985"/>
      <c r="B14" s="469" t="s">
        <v>164</v>
      </c>
      <c r="C14" s="20" t="s">
        <v>6</v>
      </c>
      <c r="D14" s="20" t="s">
        <v>165</v>
      </c>
      <c r="E14" s="21">
        <v>100000000</v>
      </c>
      <c r="F14" s="21">
        <v>85000000</v>
      </c>
      <c r="G14" s="22">
        <f t="shared" si="0"/>
        <v>-0.15</v>
      </c>
      <c r="H14" s="3">
        <v>100000000</v>
      </c>
      <c r="I14" s="23"/>
      <c r="J14" s="23"/>
      <c r="K14" s="23"/>
      <c r="L14" s="23"/>
      <c r="M14" s="23"/>
      <c r="N14" s="24"/>
      <c r="O14" s="25">
        <f t="shared" si="1"/>
        <v>0.1466275659824047</v>
      </c>
      <c r="P14" s="993"/>
    </row>
    <row r="15" spans="1:16" ht="49.5" customHeight="1">
      <c r="A15" s="985"/>
      <c r="B15" s="469" t="s">
        <v>166</v>
      </c>
      <c r="C15" s="20" t="s">
        <v>7</v>
      </c>
      <c r="D15" s="20" t="s">
        <v>146</v>
      </c>
      <c r="E15" s="21">
        <v>50000000</v>
      </c>
      <c r="F15" s="21">
        <v>50000000</v>
      </c>
      <c r="G15" s="22">
        <f t="shared" si="0"/>
        <v>0</v>
      </c>
      <c r="H15" s="3">
        <v>50000000</v>
      </c>
      <c r="I15" s="23"/>
      <c r="J15" s="23"/>
      <c r="K15" s="23"/>
      <c r="L15" s="23"/>
      <c r="M15" s="23"/>
      <c r="N15" s="24"/>
      <c r="O15" s="25">
        <f t="shared" si="1"/>
        <v>7.331378299120235E-2</v>
      </c>
      <c r="P15" s="993"/>
    </row>
    <row r="16" spans="1:16" ht="63" customHeight="1">
      <c r="A16" s="985"/>
      <c r="B16" s="469" t="s">
        <v>167</v>
      </c>
      <c r="C16" s="27" t="s">
        <v>77</v>
      </c>
      <c r="D16" s="27" t="s">
        <v>168</v>
      </c>
      <c r="E16" s="21">
        <v>50000000</v>
      </c>
      <c r="F16" s="21">
        <v>45000000</v>
      </c>
      <c r="G16" s="22">
        <f t="shared" si="0"/>
        <v>-0.1</v>
      </c>
      <c r="H16" s="3">
        <v>50000000</v>
      </c>
      <c r="I16" s="23"/>
      <c r="J16" s="23"/>
      <c r="K16" s="23"/>
      <c r="L16" s="23"/>
      <c r="M16" s="23"/>
      <c r="N16" s="24"/>
      <c r="O16" s="25">
        <f t="shared" si="1"/>
        <v>7.331378299120235E-2</v>
      </c>
      <c r="P16" s="993"/>
    </row>
    <row r="17" spans="1:16" ht="96.75" customHeight="1" thickBot="1">
      <c r="A17" s="985"/>
      <c r="B17" s="470" t="s">
        <v>169</v>
      </c>
      <c r="C17" s="27" t="s">
        <v>47</v>
      </c>
      <c r="D17" s="27" t="s">
        <v>170</v>
      </c>
      <c r="E17" s="21">
        <v>50000000</v>
      </c>
      <c r="F17" s="21">
        <v>45000000</v>
      </c>
      <c r="G17" s="22">
        <f t="shared" si="0"/>
        <v>-0.1</v>
      </c>
      <c r="H17" s="3">
        <v>50000000</v>
      </c>
      <c r="I17" s="23"/>
      <c r="J17" s="23"/>
      <c r="K17" s="23"/>
      <c r="L17" s="23"/>
      <c r="M17" s="23"/>
      <c r="N17" s="24"/>
      <c r="O17" s="25">
        <f t="shared" si="1"/>
        <v>7.331378299120235E-2</v>
      </c>
      <c r="P17" s="993"/>
    </row>
    <row r="18" spans="1:16" ht="55.9" customHeight="1" thickBot="1">
      <c r="A18" s="466" t="s">
        <v>31</v>
      </c>
      <c r="B18" s="471" t="s">
        <v>173</v>
      </c>
      <c r="C18" s="30" t="s">
        <v>36</v>
      </c>
      <c r="D18" s="30" t="s">
        <v>174</v>
      </c>
      <c r="E18" s="31">
        <v>200000000</v>
      </c>
      <c r="F18" s="31">
        <v>200000000</v>
      </c>
      <c r="G18" s="32">
        <f t="shared" si="0"/>
        <v>0</v>
      </c>
      <c r="H18" s="33">
        <v>500000000</v>
      </c>
      <c r="I18" s="34"/>
      <c r="J18" s="34"/>
      <c r="K18" s="34"/>
      <c r="L18" s="34"/>
      <c r="M18" s="34"/>
      <c r="N18" s="35"/>
      <c r="O18" s="36">
        <f>+H18/$P$18</f>
        <v>1</v>
      </c>
      <c r="P18" s="467">
        <f>+SUM(H18:M18)</f>
        <v>500000000</v>
      </c>
    </row>
    <row r="19" spans="1:16" ht="56.25" customHeight="1">
      <c r="A19" s="984" t="s">
        <v>32</v>
      </c>
      <c r="B19" s="473" t="s">
        <v>177</v>
      </c>
      <c r="C19" s="51" t="s">
        <v>9</v>
      </c>
      <c r="D19" s="51" t="s">
        <v>178</v>
      </c>
      <c r="E19" s="52">
        <v>174800861</v>
      </c>
      <c r="F19" s="53">
        <v>567133891</v>
      </c>
      <c r="G19" s="54">
        <f t="shared" si="0"/>
        <v>2.2444570796479084</v>
      </c>
      <c r="H19" s="55">
        <v>172066514</v>
      </c>
      <c r="I19" s="56"/>
      <c r="J19" s="56"/>
      <c r="K19" s="56"/>
      <c r="L19" s="56"/>
      <c r="M19" s="56"/>
      <c r="N19" s="56"/>
      <c r="O19" s="57">
        <f>+H19/$P$19</f>
        <v>0.15458450682940239</v>
      </c>
      <c r="P19" s="1017">
        <f>+SUM(H19:M22)</f>
        <v>1113090293</v>
      </c>
    </row>
    <row r="20" spans="1:16" ht="79.5" customHeight="1">
      <c r="A20" s="985"/>
      <c r="B20" s="474" t="s">
        <v>179</v>
      </c>
      <c r="C20" s="58" t="s">
        <v>10</v>
      </c>
      <c r="D20" s="58" t="s">
        <v>180</v>
      </c>
      <c r="E20" s="59">
        <f>+'[3]Plan de Inversión 2019'!H24</f>
        <v>651800000</v>
      </c>
      <c r="F20" s="60">
        <v>430000000</v>
      </c>
      <c r="G20" s="61">
        <f t="shared" si="0"/>
        <v>-0.34028843203436637</v>
      </c>
      <c r="H20" s="62">
        <v>616800000</v>
      </c>
      <c r="I20" s="63"/>
      <c r="J20" s="63"/>
      <c r="K20" s="63"/>
      <c r="L20" s="63"/>
      <c r="M20" s="63"/>
      <c r="N20" s="63"/>
      <c r="O20" s="64">
        <f>+H20/$P$19</f>
        <v>0.55413294310347561</v>
      </c>
      <c r="P20" s="985"/>
    </row>
    <row r="21" spans="1:16" ht="89.25" customHeight="1">
      <c r="A21" s="985"/>
      <c r="B21" s="474" t="s">
        <v>181</v>
      </c>
      <c r="C21" s="58" t="s">
        <v>11</v>
      </c>
      <c r="D21" s="58" t="s">
        <v>182</v>
      </c>
      <c r="E21" s="59">
        <f>+'[3]Plan de Inversión 2019'!H26</f>
        <v>447223779</v>
      </c>
      <c r="F21" s="65">
        <v>177000000</v>
      </c>
      <c r="G21" s="61">
        <f t="shared" si="0"/>
        <v>-0.60422498017485782</v>
      </c>
      <c r="H21" s="66">
        <v>241223779</v>
      </c>
      <c r="I21" s="63"/>
      <c r="J21" s="63"/>
      <c r="K21" s="63"/>
      <c r="L21" s="63"/>
      <c r="M21" s="63"/>
      <c r="N21" s="63"/>
      <c r="O21" s="67">
        <f>+(H21+K21)/$P$19</f>
        <v>0.21671537387129114</v>
      </c>
      <c r="P21" s="985"/>
    </row>
    <row r="22" spans="1:16" ht="58.5" customHeight="1" thickBot="1">
      <c r="A22" s="985"/>
      <c r="B22" s="475" t="s">
        <v>183</v>
      </c>
      <c r="C22" s="476" t="s">
        <v>12</v>
      </c>
      <c r="D22" s="476" t="s">
        <v>184</v>
      </c>
      <c r="E22" s="477">
        <f>+'[3]Plan de Inversión 2019'!H27</f>
        <v>170504096</v>
      </c>
      <c r="F22" s="478">
        <v>83000000</v>
      </c>
      <c r="G22" s="479">
        <f t="shared" si="0"/>
        <v>-0.51320817536254382</v>
      </c>
      <c r="H22" s="480">
        <v>83000000</v>
      </c>
      <c r="I22" s="481"/>
      <c r="J22" s="481"/>
      <c r="K22" s="481"/>
      <c r="L22" s="481"/>
      <c r="M22" s="481"/>
      <c r="N22" s="481"/>
      <c r="O22" s="482">
        <f>+(H22+K22)/$P$19</f>
        <v>7.4567176195830864E-2</v>
      </c>
      <c r="P22" s="985"/>
    </row>
    <row r="23" spans="1:16" ht="107.25" customHeight="1">
      <c r="A23" s="989" t="s">
        <v>33</v>
      </c>
      <c r="B23" s="483" t="s">
        <v>185</v>
      </c>
      <c r="C23" s="442" t="s">
        <v>13</v>
      </c>
      <c r="D23" s="442" t="s">
        <v>186</v>
      </c>
      <c r="E23" s="443">
        <v>97918350</v>
      </c>
      <c r="F23" s="444">
        <v>80000000</v>
      </c>
      <c r="G23" s="445">
        <f t="shared" si="0"/>
        <v>-0.18299276897537592</v>
      </c>
      <c r="H23" s="446"/>
      <c r="I23" s="447"/>
      <c r="J23" s="447">
        <v>100000000</v>
      </c>
      <c r="K23" s="447"/>
      <c r="L23" s="447"/>
      <c r="M23" s="447"/>
      <c r="N23" s="447"/>
      <c r="O23" s="448">
        <f>+J23/$P$23</f>
        <v>9.3729406536347259E-2</v>
      </c>
      <c r="P23" s="992">
        <f>+SUM(H23:M29)</f>
        <v>1066901026</v>
      </c>
    </row>
    <row r="24" spans="1:16" ht="56.45" customHeight="1">
      <c r="A24" s="990"/>
      <c r="B24" s="484" t="s">
        <v>187</v>
      </c>
      <c r="C24" s="80" t="s">
        <v>14</v>
      </c>
      <c r="D24" s="80" t="s">
        <v>188</v>
      </c>
      <c r="E24" s="81">
        <v>76901026</v>
      </c>
      <c r="F24" s="82">
        <v>40000000</v>
      </c>
      <c r="G24" s="83">
        <f t="shared" si="0"/>
        <v>-0.47985089301669392</v>
      </c>
      <c r="H24" s="84">
        <v>76901026</v>
      </c>
      <c r="I24" s="85"/>
      <c r="J24" s="85"/>
      <c r="K24" s="85"/>
      <c r="L24" s="85"/>
      <c r="M24" s="85"/>
      <c r="N24" s="85"/>
      <c r="O24" s="449">
        <f t="shared" ref="O24:O29" si="2">+H24/$P$23</f>
        <v>7.2078875290162103E-2</v>
      </c>
      <c r="P24" s="993"/>
    </row>
    <row r="25" spans="1:16" ht="42" customHeight="1">
      <c r="A25" s="990"/>
      <c r="B25" s="484" t="s">
        <v>189</v>
      </c>
      <c r="C25" s="80" t="s">
        <v>15</v>
      </c>
      <c r="D25" s="80" t="s">
        <v>190</v>
      </c>
      <c r="E25" s="81">
        <v>60000000</v>
      </c>
      <c r="F25" s="82">
        <v>60000000</v>
      </c>
      <c r="G25" s="83">
        <f t="shared" si="0"/>
        <v>0</v>
      </c>
      <c r="H25" s="84">
        <v>60000000</v>
      </c>
      <c r="I25" s="85"/>
      <c r="J25" s="85"/>
      <c r="K25" s="85"/>
      <c r="L25" s="85"/>
      <c r="M25" s="85"/>
      <c r="N25" s="85"/>
      <c r="O25" s="450">
        <f t="shared" si="2"/>
        <v>5.6237643921808356E-2</v>
      </c>
      <c r="P25" s="993"/>
    </row>
    <row r="26" spans="1:16" ht="36" customHeight="1">
      <c r="A26" s="990"/>
      <c r="B26" s="484" t="s">
        <v>191</v>
      </c>
      <c r="C26" s="86" t="s">
        <v>16</v>
      </c>
      <c r="D26" s="86" t="s">
        <v>192</v>
      </c>
      <c r="E26" s="81">
        <v>125000000</v>
      </c>
      <c r="F26" s="82">
        <v>130000000</v>
      </c>
      <c r="G26" s="83">
        <f t="shared" si="0"/>
        <v>0.04</v>
      </c>
      <c r="H26" s="84">
        <v>130000000</v>
      </c>
      <c r="I26" s="85"/>
      <c r="J26" s="85"/>
      <c r="K26" s="85"/>
      <c r="L26" s="85"/>
      <c r="M26" s="85"/>
      <c r="N26" s="85"/>
      <c r="O26" s="450">
        <f t="shared" si="2"/>
        <v>0.12184822849725144</v>
      </c>
      <c r="P26" s="993"/>
    </row>
    <row r="27" spans="1:16" ht="49.5" customHeight="1">
      <c r="A27" s="990"/>
      <c r="B27" s="484" t="s">
        <v>193</v>
      </c>
      <c r="C27" s="87" t="s">
        <v>17</v>
      </c>
      <c r="D27" s="87" t="s">
        <v>194</v>
      </c>
      <c r="E27" s="88">
        <v>450000000</v>
      </c>
      <c r="F27" s="82">
        <v>490000000</v>
      </c>
      <c r="G27" s="83">
        <f t="shared" si="0"/>
        <v>8.8888888888888892E-2</v>
      </c>
      <c r="H27" s="84">
        <v>450000000</v>
      </c>
      <c r="I27" s="85"/>
      <c r="J27" s="85"/>
      <c r="K27" s="85"/>
      <c r="L27" s="85"/>
      <c r="M27" s="85"/>
      <c r="N27" s="85"/>
      <c r="O27" s="450">
        <f>+H27/$P$23</f>
        <v>0.4217823294135627</v>
      </c>
      <c r="P27" s="993"/>
    </row>
    <row r="28" spans="1:16" ht="86.25" customHeight="1">
      <c r="A28" s="990"/>
      <c r="B28" s="484" t="s">
        <v>195</v>
      </c>
      <c r="C28" s="87" t="s">
        <v>196</v>
      </c>
      <c r="D28" s="87" t="s">
        <v>197</v>
      </c>
      <c r="E28" s="88">
        <v>102768212</v>
      </c>
      <c r="F28" s="82">
        <v>110000000</v>
      </c>
      <c r="G28" s="83">
        <f t="shared" si="0"/>
        <v>7.0369892199739742E-2</v>
      </c>
      <c r="H28" s="84"/>
      <c r="I28" s="85"/>
      <c r="J28" s="85">
        <v>130000000</v>
      </c>
      <c r="K28" s="85"/>
      <c r="L28" s="85"/>
      <c r="M28" s="85"/>
      <c r="N28" s="85"/>
      <c r="O28" s="450">
        <f>+J28/$P$23</f>
        <v>0.12184822849725144</v>
      </c>
      <c r="P28" s="993"/>
    </row>
    <row r="29" spans="1:16" ht="104.25" customHeight="1" thickBot="1">
      <c r="A29" s="991"/>
      <c r="B29" s="485" t="s">
        <v>198</v>
      </c>
      <c r="C29" s="486" t="s">
        <v>19</v>
      </c>
      <c r="D29" s="486" t="s">
        <v>199</v>
      </c>
      <c r="E29" s="487">
        <v>120000000</v>
      </c>
      <c r="F29" s="488">
        <v>139000000</v>
      </c>
      <c r="G29" s="489">
        <f t="shared" si="0"/>
        <v>0.15833333333333333</v>
      </c>
      <c r="H29" s="490">
        <v>120000000</v>
      </c>
      <c r="I29" s="491"/>
      <c r="J29" s="491"/>
      <c r="K29" s="491"/>
      <c r="L29" s="491"/>
      <c r="M29" s="491"/>
      <c r="N29" s="491"/>
      <c r="O29" s="492">
        <f t="shared" si="2"/>
        <v>0.11247528784361671</v>
      </c>
      <c r="P29" s="993"/>
    </row>
    <row r="30" spans="1:16" ht="47.45" customHeight="1">
      <c r="A30" s="1018" t="s">
        <v>34</v>
      </c>
      <c r="B30" s="515" t="s">
        <v>200</v>
      </c>
      <c r="C30" s="108" t="s">
        <v>20</v>
      </c>
      <c r="D30" s="108" t="s">
        <v>203</v>
      </c>
      <c r="E30" s="97">
        <v>528414996</v>
      </c>
      <c r="F30" s="97">
        <v>649498698</v>
      </c>
      <c r="G30" s="98">
        <f t="shared" si="0"/>
        <v>0.22914509034864711</v>
      </c>
      <c r="H30" s="99">
        <v>58002371</v>
      </c>
      <c r="I30" s="100"/>
      <c r="J30" s="100">
        <v>711997629</v>
      </c>
      <c r="K30" s="100"/>
      <c r="L30" s="100"/>
      <c r="M30" s="100"/>
      <c r="N30" s="100"/>
      <c r="O30" s="441">
        <f>+J30/$P$30</f>
        <v>6.0691513997308322E-2</v>
      </c>
      <c r="P30" s="1019">
        <f>+SUM(H30:N46)</f>
        <v>11731419800</v>
      </c>
    </row>
    <row r="31" spans="1:16" ht="47.45" customHeight="1">
      <c r="A31" s="1018"/>
      <c r="B31" s="494" t="s">
        <v>202</v>
      </c>
      <c r="C31" s="108" t="s">
        <v>233</v>
      </c>
      <c r="D31" s="108" t="s">
        <v>203</v>
      </c>
      <c r="E31" s="97"/>
      <c r="F31" s="97"/>
      <c r="G31" s="98"/>
      <c r="H31" s="99">
        <v>2350159553</v>
      </c>
      <c r="I31" s="100"/>
      <c r="J31" s="100"/>
      <c r="K31" s="100"/>
      <c r="L31" s="100"/>
      <c r="M31" s="100"/>
      <c r="N31" s="100"/>
      <c r="O31" s="441"/>
      <c r="P31" s="1020"/>
    </row>
    <row r="32" spans="1:16" ht="51" customHeight="1">
      <c r="A32" s="985"/>
      <c r="B32" s="494" t="s">
        <v>204</v>
      </c>
      <c r="C32" s="108" t="s">
        <v>22</v>
      </c>
      <c r="D32" s="108" t="s">
        <v>205</v>
      </c>
      <c r="E32" s="103">
        <v>14928000</v>
      </c>
      <c r="F32" s="103">
        <v>0</v>
      </c>
      <c r="G32" s="104">
        <f t="shared" ref="G32:G36" si="3">((F32-E32)/E32)</f>
        <v>-1</v>
      </c>
      <c r="H32" s="105"/>
      <c r="I32" s="106"/>
      <c r="J32" s="106">
        <v>111000000</v>
      </c>
      <c r="K32" s="106"/>
      <c r="L32" s="106"/>
      <c r="M32" s="106"/>
      <c r="N32" s="106"/>
      <c r="O32" s="101">
        <f>+H32/$P$30</f>
        <v>0</v>
      </c>
      <c r="P32" s="985"/>
    </row>
    <row r="33" spans="1:19" ht="43.5" customHeight="1">
      <c r="A33" s="985"/>
      <c r="B33" s="494" t="s">
        <v>206</v>
      </c>
      <c r="C33" s="108" t="s">
        <v>23</v>
      </c>
      <c r="D33" s="108" t="s">
        <v>207</v>
      </c>
      <c r="E33" s="103">
        <v>227579765</v>
      </c>
      <c r="F33" s="103">
        <v>189356643</v>
      </c>
      <c r="G33" s="104">
        <f t="shared" si="3"/>
        <v>-0.16795483552766652</v>
      </c>
      <c r="H33" s="105">
        <v>238223122</v>
      </c>
      <c r="I33" s="106"/>
      <c r="J33" s="106"/>
      <c r="K33" s="106"/>
      <c r="L33" s="106"/>
      <c r="M33" s="106"/>
      <c r="N33" s="106"/>
      <c r="O33" s="101">
        <f>+H33/$P$30</f>
        <v>2.0306418665539529E-2</v>
      </c>
      <c r="P33" s="985"/>
    </row>
    <row r="34" spans="1:19" ht="53.45" customHeight="1">
      <c r="A34" s="985"/>
      <c r="B34" s="506" t="s">
        <v>208</v>
      </c>
      <c r="C34" s="108" t="s">
        <v>85</v>
      </c>
      <c r="D34" s="509" t="s">
        <v>209</v>
      </c>
      <c r="E34" s="103">
        <v>251031291</v>
      </c>
      <c r="F34" s="103">
        <v>170000000</v>
      </c>
      <c r="G34" s="104">
        <f t="shared" si="3"/>
        <v>-0.32279358751335901</v>
      </c>
      <c r="H34" s="105">
        <v>120000000</v>
      </c>
      <c r="I34" s="106"/>
      <c r="J34" s="106"/>
      <c r="K34" s="106"/>
      <c r="L34" s="106"/>
      <c r="M34" s="106"/>
      <c r="N34" s="106"/>
      <c r="O34" s="101">
        <f>+(H34+K34)/$P$30</f>
        <v>1.0228940916426841E-2</v>
      </c>
      <c r="P34" s="985"/>
    </row>
    <row r="35" spans="1:19" ht="57" customHeight="1">
      <c r="A35" s="985"/>
      <c r="B35" s="506" t="s">
        <v>210</v>
      </c>
      <c r="C35" s="108" t="s">
        <v>25</v>
      </c>
      <c r="D35" s="509" t="s">
        <v>211</v>
      </c>
      <c r="E35" s="103">
        <v>1233927823</v>
      </c>
      <c r="F35" s="103">
        <v>57000000</v>
      </c>
      <c r="G35" s="104">
        <f t="shared" si="3"/>
        <v>-0.95380605012907627</v>
      </c>
      <c r="H35" s="8">
        <v>1000000000</v>
      </c>
      <c r="I35" s="106">
        <v>1200000000</v>
      </c>
      <c r="J35" s="106">
        <v>1447002371</v>
      </c>
      <c r="K35" s="106"/>
      <c r="L35" s="106"/>
      <c r="M35" s="106"/>
      <c r="N35" s="106"/>
      <c r="O35" s="101">
        <f t="shared" ref="O35:O40" si="4">+H35/$P$30</f>
        <v>8.5241174303557016E-2</v>
      </c>
      <c r="P35" s="985"/>
    </row>
    <row r="36" spans="1:19" ht="67.900000000000006" customHeight="1">
      <c r="A36" s="985"/>
      <c r="B36" s="506" t="s">
        <v>212</v>
      </c>
      <c r="C36" s="108" t="s">
        <v>26</v>
      </c>
      <c r="D36" s="516" t="s">
        <v>213</v>
      </c>
      <c r="E36" s="103">
        <v>820429305</v>
      </c>
      <c r="F36" s="103">
        <v>928206627</v>
      </c>
      <c r="G36" s="104">
        <f t="shared" si="3"/>
        <v>0.13136698231421659</v>
      </c>
      <c r="H36" s="105">
        <v>800000000</v>
      </c>
      <c r="I36" s="106"/>
      <c r="J36" s="106"/>
      <c r="K36" s="106"/>
      <c r="L36" s="106"/>
      <c r="M36" s="106"/>
      <c r="N36" s="106"/>
      <c r="O36" s="101">
        <f t="shared" si="4"/>
        <v>6.8192939442845615E-2</v>
      </c>
      <c r="P36" s="985"/>
    </row>
    <row r="37" spans="1:19" ht="70.5" customHeight="1">
      <c r="A37" s="985"/>
      <c r="B37" s="506" t="s">
        <v>214</v>
      </c>
      <c r="C37" s="108" t="s">
        <v>27</v>
      </c>
      <c r="D37" s="509" t="s">
        <v>215</v>
      </c>
      <c r="E37" s="103">
        <v>1082849239</v>
      </c>
      <c r="F37" s="103">
        <v>143986216</v>
      </c>
      <c r="G37" s="104">
        <f t="shared" ref="G37:G40" si="5">((F37-E37)/E37)</f>
        <v>-0.86703022838805355</v>
      </c>
      <c r="H37" s="105">
        <v>800000000</v>
      </c>
      <c r="I37" s="106"/>
      <c r="J37" s="106"/>
      <c r="K37" s="106"/>
      <c r="L37" s="106"/>
      <c r="M37" s="106"/>
      <c r="N37" s="106"/>
      <c r="O37" s="101">
        <f t="shared" si="4"/>
        <v>6.8192939442845615E-2</v>
      </c>
      <c r="P37" s="985"/>
    </row>
    <row r="38" spans="1:19" ht="65.25" customHeight="1">
      <c r="A38" s="985"/>
      <c r="B38" s="494" t="s">
        <v>216</v>
      </c>
      <c r="C38" s="108" t="s">
        <v>28</v>
      </c>
      <c r="D38" s="108" t="s">
        <v>217</v>
      </c>
      <c r="E38" s="103">
        <v>484743726</v>
      </c>
      <c r="F38" s="103">
        <v>136158371</v>
      </c>
      <c r="G38" s="104">
        <f t="shared" si="5"/>
        <v>-0.71911266985640165</v>
      </c>
      <c r="H38" s="105">
        <v>597447608</v>
      </c>
      <c r="I38" s="106"/>
      <c r="J38" s="106"/>
      <c r="K38" s="106"/>
      <c r="L38" s="106"/>
      <c r="M38" s="106"/>
      <c r="N38" s="106"/>
      <c r="O38" s="101">
        <f t="shared" si="4"/>
        <v>5.0927135690771203E-2</v>
      </c>
      <c r="P38" s="985"/>
    </row>
    <row r="39" spans="1:19" ht="56.45" customHeight="1">
      <c r="A39" s="985"/>
      <c r="B39" s="508" t="s">
        <v>218</v>
      </c>
      <c r="C39" s="107" t="s">
        <v>29</v>
      </c>
      <c r="D39" s="517" t="s">
        <v>219</v>
      </c>
      <c r="E39" s="103">
        <v>278089822</v>
      </c>
      <c r="F39" s="103">
        <v>203123881</v>
      </c>
      <c r="G39" s="104">
        <f t="shared" si="5"/>
        <v>-0.26957455853957862</v>
      </c>
      <c r="H39" s="105">
        <v>150000000</v>
      </c>
      <c r="I39" s="106"/>
      <c r="J39" s="106"/>
      <c r="K39" s="106"/>
      <c r="L39" s="106"/>
      <c r="M39" s="106"/>
      <c r="N39" s="106"/>
      <c r="O39" s="101">
        <f t="shared" si="4"/>
        <v>1.2786176145533552E-2</v>
      </c>
      <c r="P39" s="985"/>
    </row>
    <row r="40" spans="1:19" ht="78" customHeight="1">
      <c r="A40" s="985"/>
      <c r="B40" s="508" t="s">
        <v>220</v>
      </c>
      <c r="C40" s="107" t="s">
        <v>55</v>
      </c>
      <c r="D40" s="517" t="s">
        <v>221</v>
      </c>
      <c r="E40" s="103">
        <v>75000000</v>
      </c>
      <c r="F40" s="103">
        <v>78031750</v>
      </c>
      <c r="G40" s="104">
        <f t="shared" si="5"/>
        <v>4.0423333333333332E-2</v>
      </c>
      <c r="H40" s="105">
        <v>75000000</v>
      </c>
      <c r="I40" s="106"/>
      <c r="J40" s="106"/>
      <c r="K40" s="106"/>
      <c r="L40" s="106"/>
      <c r="M40" s="115"/>
      <c r="N40" s="116"/>
      <c r="O40" s="101">
        <f t="shared" si="4"/>
        <v>6.393088072766776E-3</v>
      </c>
      <c r="P40" s="985"/>
    </row>
    <row r="41" spans="1:19" ht="99" customHeight="1">
      <c r="A41" s="985"/>
      <c r="B41" s="508" t="s">
        <v>224</v>
      </c>
      <c r="C41" s="107" t="s">
        <v>64</v>
      </c>
      <c r="D41" s="517" t="s">
        <v>225</v>
      </c>
      <c r="E41" s="103">
        <v>799696344</v>
      </c>
      <c r="F41" s="103">
        <v>272361005</v>
      </c>
      <c r="G41" s="104">
        <f t="shared" ref="G41:G42" si="6">((F41-E41)/E41)</f>
        <v>-0.65941946959807529</v>
      </c>
      <c r="H41" s="105">
        <v>163692371</v>
      </c>
      <c r="I41" s="106"/>
      <c r="J41" s="106">
        <v>799696344</v>
      </c>
      <c r="K41" s="106">
        <v>551329138</v>
      </c>
      <c r="L41" s="106"/>
      <c r="M41" s="126"/>
      <c r="N41" s="127"/>
      <c r="O41" s="101">
        <f>+K41/$P$30</f>
        <v>4.6995943150887842E-2</v>
      </c>
      <c r="P41" s="985"/>
    </row>
    <row r="42" spans="1:19" ht="64.150000000000006" customHeight="1">
      <c r="A42" s="985"/>
      <c r="B42" s="511" t="s">
        <v>226</v>
      </c>
      <c r="C42" s="122" t="s">
        <v>96</v>
      </c>
      <c r="D42" s="510" t="s">
        <v>227</v>
      </c>
      <c r="E42" s="123">
        <v>48609212</v>
      </c>
      <c r="F42" s="123">
        <v>66577850</v>
      </c>
      <c r="G42" s="124">
        <f t="shared" si="6"/>
        <v>0.36965499461295526</v>
      </c>
      <c r="H42" s="125"/>
      <c r="I42" s="126"/>
      <c r="J42" s="126"/>
      <c r="K42" s="126"/>
      <c r="L42" s="126"/>
      <c r="M42" s="126"/>
      <c r="N42" s="127"/>
      <c r="O42" s="101">
        <f>+(J42+K42)/$P$30</f>
        <v>0</v>
      </c>
      <c r="P42" s="985"/>
    </row>
    <row r="43" spans="1:19" ht="41.25" customHeight="1">
      <c r="A43" s="985"/>
      <c r="B43" s="465"/>
      <c r="C43" s="122" t="s">
        <v>88</v>
      </c>
      <c r="D43" s="122"/>
      <c r="E43" s="123"/>
      <c r="F43" s="128"/>
      <c r="G43" s="124"/>
      <c r="H43" s="129"/>
      <c r="I43" s="130"/>
      <c r="J43" s="130"/>
      <c r="K43" s="130"/>
      <c r="L43" s="130"/>
      <c r="M43" s="130"/>
      <c r="N43" s="131"/>
      <c r="O43" s="101">
        <f t="shared" ref="O43:O46" si="7">+(J43+K43)/$P$30</f>
        <v>0</v>
      </c>
      <c r="P43" s="985"/>
    </row>
    <row r="44" spans="1:19" ht="86.25" customHeight="1">
      <c r="A44" s="985"/>
      <c r="B44" s="465"/>
      <c r="C44" s="132" t="s">
        <v>89</v>
      </c>
      <c r="D44" s="132"/>
      <c r="E44" s="70"/>
      <c r="F44" s="133"/>
      <c r="G44" s="134"/>
      <c r="H44" s="135"/>
      <c r="I44" s="136"/>
      <c r="J44" s="136"/>
      <c r="K44" s="136"/>
      <c r="L44" s="136"/>
      <c r="M44" s="136"/>
      <c r="N44" s="79"/>
      <c r="O44" s="101">
        <f t="shared" si="7"/>
        <v>0</v>
      </c>
      <c r="P44" s="985"/>
    </row>
    <row r="45" spans="1:19" ht="93.75" customHeight="1" thickBot="1">
      <c r="A45" s="985"/>
      <c r="B45" s="496" t="s">
        <v>228</v>
      </c>
      <c r="C45" s="90" t="s">
        <v>82</v>
      </c>
      <c r="D45" s="90" t="s">
        <v>229</v>
      </c>
      <c r="E45" s="89"/>
      <c r="F45" s="91"/>
      <c r="G45" s="92"/>
      <c r="H45" s="93"/>
      <c r="I45" s="94"/>
      <c r="J45" s="94"/>
      <c r="K45" s="95">
        <f>260595274+72082019</f>
        <v>332677293</v>
      </c>
      <c r="L45" s="95"/>
      <c r="M45" s="95"/>
      <c r="N45" s="95"/>
      <c r="O45" s="101">
        <f>+(K45)/$P$30</f>
        <v>2.8357803119448508E-2</v>
      </c>
      <c r="P45" s="985"/>
    </row>
    <row r="46" spans="1:19" ht="231.75" customHeight="1" thickBot="1">
      <c r="A46" s="985"/>
      <c r="B46" s="497" t="s">
        <v>206</v>
      </c>
      <c r="C46" s="132" t="s">
        <v>90</v>
      </c>
      <c r="D46" s="132" t="s">
        <v>230</v>
      </c>
      <c r="E46" s="70"/>
      <c r="F46" s="70"/>
      <c r="G46" s="134"/>
      <c r="H46" s="137"/>
      <c r="I46" s="138"/>
      <c r="J46" s="138"/>
      <c r="K46" s="138">
        <v>225192000</v>
      </c>
      <c r="L46" s="138"/>
      <c r="M46" s="138"/>
      <c r="N46" s="72"/>
      <c r="O46" s="101">
        <f t="shared" si="7"/>
        <v>1.9195630523766612E-2</v>
      </c>
      <c r="P46" s="985"/>
    </row>
    <row r="47" spans="1:19" ht="34.5" customHeight="1" thickBot="1">
      <c r="A47" s="979" t="s">
        <v>93</v>
      </c>
      <c r="B47" s="980"/>
      <c r="C47" s="980"/>
      <c r="D47" s="981"/>
      <c r="E47" s="432"/>
      <c r="F47" s="139">
        <f>SUM(F10:F46)</f>
        <v>6052434932</v>
      </c>
      <c r="G47" s="139"/>
      <c r="H47" s="498">
        <f t="shared" ref="H47:J47" si="8">+SUM(H10:H46)</f>
        <v>9484516344</v>
      </c>
      <c r="I47" s="499">
        <f t="shared" si="8"/>
        <v>1200000000</v>
      </c>
      <c r="J47" s="499">
        <f t="shared" si="8"/>
        <v>3299696344</v>
      </c>
      <c r="K47" s="499">
        <f>+SUM(K10:K46)</f>
        <v>1109198431</v>
      </c>
      <c r="L47" s="499">
        <f>+SUM(L10:L46)</f>
        <v>0</v>
      </c>
      <c r="M47" s="499"/>
      <c r="N47" s="499">
        <f>+SUM(N10:N46)</f>
        <v>0</v>
      </c>
      <c r="O47" s="500"/>
      <c r="P47" s="501">
        <f>+SUM(P10:P46)</f>
        <v>15093411119</v>
      </c>
      <c r="Q47" s="144"/>
      <c r="R47" s="144"/>
      <c r="S47" s="144"/>
    </row>
    <row r="48" spans="1:19" ht="15.75" customHeight="1"/>
    <row r="49" spans="8:19" ht="15.75" customHeight="1"/>
    <row r="50" spans="8:19" ht="15.75" customHeight="1"/>
    <row r="51" spans="8:19" ht="15.75" customHeight="1">
      <c r="I51" s="145"/>
      <c r="M51" s="145"/>
      <c r="N51" s="145"/>
      <c r="O51" s="145"/>
      <c r="P51" s="145"/>
    </row>
    <row r="52" spans="8:19" ht="15.75" customHeight="1">
      <c r="I52" s="145"/>
      <c r="J52" s="145"/>
      <c r="K52" s="145"/>
      <c r="L52" s="145"/>
      <c r="S52" s="146"/>
    </row>
    <row r="53" spans="8:19" ht="15.75" customHeight="1">
      <c r="I53" s="147"/>
      <c r="J53" s="147"/>
      <c r="K53" s="147"/>
      <c r="L53" s="147"/>
      <c r="M53" s="148"/>
      <c r="N53" s="146"/>
      <c r="O53" s="146"/>
      <c r="S53" s="146"/>
    </row>
    <row r="54" spans="8:19" ht="15.75" customHeight="1">
      <c r="H54" s="147"/>
      <c r="I54" s="148"/>
      <c r="J54" s="147"/>
      <c r="K54" s="147"/>
      <c r="L54" s="147"/>
      <c r="M54" s="148"/>
      <c r="N54" s="146"/>
      <c r="O54" s="146"/>
      <c r="S54" s="146"/>
    </row>
    <row r="55" spans="8:19" ht="15.75" customHeight="1">
      <c r="I55" s="148"/>
      <c r="J55" s="147"/>
      <c r="K55" s="147"/>
      <c r="L55" s="147"/>
      <c r="M55" s="148"/>
      <c r="N55" s="146"/>
      <c r="O55" s="146"/>
    </row>
    <row r="56" spans="8:19" ht="15.75" customHeight="1">
      <c r="I56" s="149"/>
      <c r="J56" s="147"/>
      <c r="K56" s="147"/>
      <c r="L56" s="147"/>
      <c r="M56" s="148"/>
      <c r="N56" s="146"/>
      <c r="O56" s="146"/>
    </row>
    <row r="57" spans="8:19" ht="15.75" customHeight="1">
      <c r="J57" s="147"/>
      <c r="K57" s="147"/>
      <c r="L57" s="147"/>
      <c r="M57" s="148"/>
      <c r="N57" s="146"/>
      <c r="O57" s="146"/>
    </row>
    <row r="58" spans="8:19" ht="15.75" customHeight="1">
      <c r="M58" s="146"/>
      <c r="N58" s="146"/>
      <c r="O58" s="146"/>
    </row>
    <row r="59" spans="8:19" ht="15.75" customHeight="1"/>
    <row r="60" spans="8:19" ht="15.75" customHeight="1"/>
    <row r="61" spans="8:19" ht="15.75" customHeight="1"/>
    <row r="62" spans="8:19" ht="15.75" customHeight="1"/>
    <row r="63" spans="8:19" ht="15.75" customHeight="1"/>
    <row r="64" spans="8: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sheetData>
  <mergeCells count="28">
    <mergeCell ref="A1:P2"/>
    <mergeCell ref="A3:P4"/>
    <mergeCell ref="A5:P6"/>
    <mergeCell ref="A7:A9"/>
    <mergeCell ref="B7:B9"/>
    <mergeCell ref="D7:D9"/>
    <mergeCell ref="E7:E9"/>
    <mergeCell ref="F7:F9"/>
    <mergeCell ref="G7:G9"/>
    <mergeCell ref="H7:H9"/>
    <mergeCell ref="O7:O9"/>
    <mergeCell ref="P7:P9"/>
    <mergeCell ref="C8:C9"/>
    <mergeCell ref="A10:A17"/>
    <mergeCell ref="P10:P17"/>
    <mergeCell ref="I7:I9"/>
    <mergeCell ref="J7:J9"/>
    <mergeCell ref="K7:K9"/>
    <mergeCell ref="L7:L9"/>
    <mergeCell ref="M7:M9"/>
    <mergeCell ref="N7:N9"/>
    <mergeCell ref="A47:D47"/>
    <mergeCell ref="A19:A22"/>
    <mergeCell ref="P19:P22"/>
    <mergeCell ref="A23:A29"/>
    <mergeCell ref="P23:P29"/>
    <mergeCell ref="A30:A46"/>
    <mergeCell ref="P30:P4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000"/>
  <sheetViews>
    <sheetView showGridLines="0" zoomScale="63" zoomScaleNormal="63" workbookViewId="0">
      <selection activeCell="F13" sqref="F13"/>
    </sheetView>
  </sheetViews>
  <sheetFormatPr baseColWidth="10" defaultColWidth="14.42578125" defaultRowHeight="15" customHeight="1"/>
  <cols>
    <col min="1" max="1" width="25.5703125" style="521" customWidth="1"/>
    <col min="2" max="2" width="21.85546875" style="521" customWidth="1"/>
    <col min="3" max="3" width="37.140625" style="521" customWidth="1"/>
    <col min="4" max="4" width="27" style="521" customWidth="1"/>
    <col min="5" max="5" width="39.5703125" style="521" customWidth="1"/>
    <col min="6" max="6" width="19.7109375" style="521" customWidth="1"/>
    <col min="7" max="7" width="50.5703125" style="521" customWidth="1"/>
    <col min="8" max="8" width="23.5703125" style="521" customWidth="1"/>
    <col min="9" max="9" width="25.5703125" style="521" customWidth="1"/>
    <col min="10" max="10" width="20.28515625" style="521" customWidth="1"/>
    <col min="11" max="11" width="23" style="521" customWidth="1"/>
    <col min="12" max="12" width="28" style="521" customWidth="1"/>
    <col min="13" max="13" width="20.7109375" style="521" customWidth="1"/>
    <col min="14" max="14" width="19.85546875" style="521" customWidth="1"/>
    <col min="15" max="15" width="22.28515625" style="521" customWidth="1"/>
    <col min="16" max="16" width="22.42578125" style="521" customWidth="1"/>
    <col min="17" max="17" width="14.7109375" style="521" customWidth="1"/>
    <col min="18" max="22" width="11.5703125" style="521" hidden="1" customWidth="1"/>
    <col min="23" max="27" width="10.7109375" style="521" hidden="1" customWidth="1"/>
    <col min="28" max="29" width="0" style="521" hidden="1" customWidth="1"/>
    <col min="30" max="16384" width="14.42578125" style="521"/>
  </cols>
  <sheetData>
    <row r="1" spans="1:27" ht="78.75" customHeight="1">
      <c r="A1" s="518"/>
      <c r="B1" s="519"/>
      <c r="C1" s="519"/>
      <c r="D1" s="519"/>
      <c r="E1" s="518"/>
      <c r="F1" s="518"/>
      <c r="G1" s="518"/>
      <c r="H1" s="518"/>
      <c r="I1" s="518"/>
      <c r="J1" s="520"/>
      <c r="K1" s="520"/>
      <c r="L1" s="520"/>
      <c r="M1" s="520"/>
      <c r="N1" s="520"/>
      <c r="O1" s="520"/>
      <c r="P1" s="520"/>
      <c r="Q1" s="520"/>
      <c r="R1" s="520"/>
      <c r="S1" s="520"/>
      <c r="T1" s="520"/>
      <c r="U1" s="520"/>
      <c r="V1" s="520"/>
      <c r="W1" s="518"/>
      <c r="X1" s="518"/>
      <c r="Y1" s="518"/>
      <c r="Z1" s="518"/>
      <c r="AA1" s="518"/>
    </row>
    <row r="2" spans="1:27" ht="23.25">
      <c r="A2" s="1067" t="s">
        <v>236</v>
      </c>
      <c r="B2" s="1067"/>
      <c r="C2" s="1067"/>
      <c r="D2" s="1067"/>
      <c r="E2" s="1067"/>
      <c r="F2" s="1067"/>
      <c r="G2" s="1067"/>
      <c r="H2" s="1067"/>
      <c r="I2" s="1067"/>
      <c r="J2" s="1067"/>
      <c r="K2" s="1067"/>
      <c r="L2" s="1067"/>
      <c r="M2" s="1067"/>
      <c r="N2" s="1067"/>
      <c r="O2" s="1067"/>
      <c r="P2" s="1067"/>
      <c r="Q2" s="522"/>
      <c r="R2" s="523"/>
      <c r="S2" s="523"/>
      <c r="T2" s="523"/>
      <c r="U2" s="523"/>
      <c r="V2" s="523"/>
      <c r="W2" s="524"/>
      <c r="X2" s="524"/>
      <c r="Y2" s="524"/>
      <c r="Z2" s="524"/>
      <c r="AA2" s="524"/>
    </row>
    <row r="3" spans="1:27" ht="23.25">
      <c r="A3" s="1068" t="s">
        <v>237</v>
      </c>
      <c r="B3" s="1068"/>
      <c r="C3" s="1068"/>
      <c r="D3" s="1068"/>
      <c r="E3" s="1068"/>
      <c r="F3" s="1068"/>
      <c r="G3" s="1068"/>
      <c r="H3" s="1068"/>
      <c r="I3" s="1068"/>
      <c r="J3" s="1068"/>
      <c r="K3" s="1068"/>
      <c r="L3" s="1068"/>
      <c r="M3" s="1068"/>
      <c r="N3" s="1068"/>
      <c r="O3" s="1068"/>
      <c r="P3" s="1068"/>
      <c r="Q3" s="525"/>
      <c r="R3" s="526"/>
      <c r="S3" s="526"/>
      <c r="T3" s="526"/>
      <c r="U3" s="526"/>
      <c r="V3" s="526"/>
      <c r="W3" s="526"/>
      <c r="X3" s="526"/>
      <c r="Y3" s="526"/>
      <c r="Z3" s="526"/>
      <c r="AA3" s="526"/>
    </row>
    <row r="4" spans="1:27" ht="16.5">
      <c r="A4" s="527"/>
      <c r="B4" s="528"/>
      <c r="C4" s="529"/>
      <c r="D4" s="529"/>
      <c r="E4" s="529"/>
      <c r="F4" s="529"/>
      <c r="G4" s="529"/>
      <c r="H4" s="529"/>
      <c r="I4" s="529"/>
      <c r="J4" s="529"/>
      <c r="K4" s="529"/>
      <c r="L4" s="529"/>
      <c r="M4" s="529"/>
      <c r="N4" s="529"/>
      <c r="O4" s="530"/>
      <c r="P4" s="531"/>
      <c r="Q4" s="527"/>
      <c r="R4" s="527"/>
      <c r="S4" s="527"/>
      <c r="T4" s="527"/>
      <c r="U4" s="527"/>
      <c r="V4" s="527"/>
      <c r="W4" s="527"/>
      <c r="X4" s="527"/>
      <c r="Y4" s="527"/>
      <c r="Z4" s="527"/>
      <c r="AA4" s="527"/>
    </row>
    <row r="5" spans="1:27" ht="38.25" customHeight="1">
      <c r="A5" s="532" t="s">
        <v>238</v>
      </c>
      <c r="B5" s="532" t="s">
        <v>239</v>
      </c>
      <c r="C5" s="532" t="s">
        <v>240</v>
      </c>
      <c r="D5" s="532" t="s">
        <v>241</v>
      </c>
      <c r="E5" s="532" t="s">
        <v>242</v>
      </c>
      <c r="F5" s="532" t="s">
        <v>243</v>
      </c>
      <c r="G5" s="532" t="s">
        <v>244</v>
      </c>
      <c r="H5" s="533" t="s">
        <v>245</v>
      </c>
      <c r="I5" s="533" t="s">
        <v>246</v>
      </c>
      <c r="J5" s="533" t="s">
        <v>247</v>
      </c>
      <c r="K5" s="533" t="s">
        <v>248</v>
      </c>
      <c r="L5" s="532" t="s">
        <v>249</v>
      </c>
      <c r="M5" s="532" t="s">
        <v>250</v>
      </c>
      <c r="N5" s="532" t="s">
        <v>251</v>
      </c>
      <c r="O5" s="534" t="s">
        <v>252</v>
      </c>
      <c r="P5" s="535" t="s">
        <v>94</v>
      </c>
      <c r="Q5" s="527"/>
      <c r="R5" s="527"/>
      <c r="S5" s="527"/>
      <c r="T5" s="527"/>
      <c r="U5" s="527"/>
      <c r="V5" s="527"/>
      <c r="W5" s="527"/>
      <c r="X5" s="527"/>
      <c r="Y5" s="527"/>
      <c r="Z5" s="527"/>
      <c r="AA5" s="527"/>
    </row>
    <row r="6" spans="1:27" ht="41.25" customHeight="1">
      <c r="A6" s="1069" t="s">
        <v>253</v>
      </c>
      <c r="B6" s="1070" t="s">
        <v>30</v>
      </c>
      <c r="C6" s="1071" t="s">
        <v>254</v>
      </c>
      <c r="D6" s="1071" t="s">
        <v>255</v>
      </c>
      <c r="E6" s="536" t="s">
        <v>256</v>
      </c>
      <c r="F6" s="537" t="s">
        <v>257</v>
      </c>
      <c r="G6" s="538" t="s">
        <v>2</v>
      </c>
      <c r="H6" s="539">
        <v>43406</v>
      </c>
      <c r="I6" s="1072" t="s">
        <v>258</v>
      </c>
      <c r="J6" s="1073" t="s">
        <v>259</v>
      </c>
      <c r="K6" s="540"/>
      <c r="L6" s="541">
        <f>132000000+(3700000*10)+83000000</f>
        <v>252000000</v>
      </c>
      <c r="M6" s="540"/>
      <c r="N6" s="540"/>
      <c r="O6" s="542">
        <f t="shared" ref="O6:O7" si="0">SUM(K6:N6)</f>
        <v>252000000</v>
      </c>
      <c r="P6" s="1047">
        <f>SUM(O6:O14)</f>
        <v>717000000</v>
      </c>
      <c r="Q6" s="527"/>
      <c r="R6" s="527"/>
      <c r="S6" s="527"/>
      <c r="T6" s="527"/>
      <c r="U6" s="527"/>
      <c r="V6" s="527"/>
      <c r="W6" s="527"/>
      <c r="X6" s="527"/>
      <c r="Y6" s="527"/>
      <c r="Z6" s="527"/>
      <c r="AA6" s="527"/>
    </row>
    <row r="7" spans="1:27" ht="38.25">
      <c r="A7" s="1032"/>
      <c r="B7" s="1032"/>
      <c r="C7" s="1032"/>
      <c r="D7" s="1032"/>
      <c r="E7" s="536" t="s">
        <v>260</v>
      </c>
      <c r="F7" s="537" t="s">
        <v>261</v>
      </c>
      <c r="G7" s="538" t="s">
        <v>3</v>
      </c>
      <c r="H7" s="539">
        <v>43074</v>
      </c>
      <c r="I7" s="1072"/>
      <c r="J7" s="1041"/>
      <c r="K7" s="540"/>
      <c r="L7" s="543">
        <v>60000000</v>
      </c>
      <c r="M7" s="540"/>
      <c r="N7" s="540"/>
      <c r="O7" s="542">
        <f t="shared" si="0"/>
        <v>60000000</v>
      </c>
      <c r="P7" s="1074"/>
      <c r="Q7" s="527"/>
      <c r="R7" s="527"/>
      <c r="S7" s="527"/>
      <c r="T7" s="527"/>
      <c r="U7" s="527"/>
      <c r="V7" s="527"/>
      <c r="W7" s="527"/>
      <c r="X7" s="527"/>
      <c r="Y7" s="527"/>
      <c r="Z7" s="527"/>
      <c r="AA7" s="527"/>
    </row>
    <row r="8" spans="1:27" ht="25.5">
      <c r="A8" s="1032"/>
      <c r="B8" s="1032"/>
      <c r="C8" s="1032"/>
      <c r="D8" s="1032"/>
      <c r="E8" s="536" t="s">
        <v>262</v>
      </c>
      <c r="F8" s="537" t="s">
        <v>263</v>
      </c>
      <c r="G8" s="538" t="s">
        <v>4</v>
      </c>
      <c r="H8" s="539">
        <v>43074</v>
      </c>
      <c r="I8" s="1072"/>
      <c r="J8" s="1041"/>
      <c r="K8" s="540"/>
      <c r="L8" s="544">
        <v>80000000</v>
      </c>
      <c r="M8" s="540"/>
      <c r="N8" s="540"/>
      <c r="O8" s="542">
        <f>SUM(K8:M8)</f>
        <v>80000000</v>
      </c>
      <c r="P8" s="1074"/>
      <c r="Q8" s="527"/>
      <c r="R8" s="527"/>
      <c r="S8" s="527"/>
      <c r="T8" s="527"/>
      <c r="U8" s="527"/>
      <c r="V8" s="527"/>
      <c r="W8" s="527"/>
      <c r="X8" s="527"/>
      <c r="Y8" s="527"/>
      <c r="Z8" s="527"/>
      <c r="AA8" s="527"/>
    </row>
    <row r="9" spans="1:27" ht="25.5">
      <c r="A9" s="1032"/>
      <c r="B9" s="1032"/>
      <c r="C9" s="1032"/>
      <c r="D9" s="1033"/>
      <c r="E9" s="536" t="s">
        <v>264</v>
      </c>
      <c r="F9" s="537" t="s">
        <v>265</v>
      </c>
      <c r="G9" s="545" t="s">
        <v>5</v>
      </c>
      <c r="H9" s="539">
        <v>43074</v>
      </c>
      <c r="I9" s="1072"/>
      <c r="J9" s="1041"/>
      <c r="K9" s="540"/>
      <c r="L9" s="543">
        <v>40000000</v>
      </c>
      <c r="M9" s="540"/>
      <c r="N9" s="540"/>
      <c r="O9" s="542">
        <f>SUM(K9:N9)</f>
        <v>40000000</v>
      </c>
      <c r="P9" s="1074"/>
      <c r="Q9" s="527"/>
      <c r="R9" s="527"/>
      <c r="S9" s="527"/>
      <c r="T9" s="527"/>
      <c r="U9" s="527"/>
      <c r="V9" s="527"/>
      <c r="W9" s="527"/>
      <c r="X9" s="527"/>
      <c r="Y9" s="527"/>
      <c r="Z9" s="527"/>
      <c r="AA9" s="527"/>
    </row>
    <row r="10" spans="1:27" ht="25.5">
      <c r="A10" s="1032"/>
      <c r="B10" s="1032"/>
      <c r="C10" s="1032"/>
      <c r="D10" s="1071" t="s">
        <v>266</v>
      </c>
      <c r="E10" s="536" t="s">
        <v>267</v>
      </c>
      <c r="F10" s="537" t="s">
        <v>268</v>
      </c>
      <c r="G10" s="538" t="s">
        <v>6</v>
      </c>
      <c r="H10" s="539">
        <v>43074</v>
      </c>
      <c r="I10" s="1072"/>
      <c r="J10" s="1041"/>
      <c r="K10" s="540"/>
      <c r="L10" s="544">
        <v>100000000</v>
      </c>
      <c r="M10" s="540"/>
      <c r="N10" s="540"/>
      <c r="O10" s="542">
        <f t="shared" ref="O10:O12" si="1">SUM(K10:M10)</f>
        <v>100000000</v>
      </c>
      <c r="P10" s="1074"/>
      <c r="Q10" s="527"/>
      <c r="R10" s="527"/>
      <c r="S10" s="527"/>
      <c r="T10" s="527"/>
      <c r="U10" s="527"/>
      <c r="V10" s="527"/>
      <c r="W10" s="527"/>
      <c r="X10" s="527"/>
      <c r="Y10" s="527"/>
      <c r="Z10" s="527"/>
      <c r="AA10" s="527"/>
    </row>
    <row r="11" spans="1:27" ht="38.25">
      <c r="A11" s="1032"/>
      <c r="B11" s="1032"/>
      <c r="C11" s="1032"/>
      <c r="D11" s="1033"/>
      <c r="E11" s="536" t="s">
        <v>269</v>
      </c>
      <c r="F11" s="537" t="s">
        <v>270</v>
      </c>
      <c r="G11" s="538" t="s">
        <v>7</v>
      </c>
      <c r="H11" s="539">
        <v>43342</v>
      </c>
      <c r="I11" s="1072"/>
      <c r="J11" s="1041"/>
      <c r="K11" s="540"/>
      <c r="L11" s="546">
        <v>50000000</v>
      </c>
      <c r="M11" s="540"/>
      <c r="N11" s="540"/>
      <c r="O11" s="547">
        <f t="shared" si="1"/>
        <v>50000000</v>
      </c>
      <c r="P11" s="1074"/>
      <c r="Q11" s="527"/>
      <c r="R11" s="527"/>
      <c r="S11" s="527"/>
      <c r="T11" s="527"/>
      <c r="U11" s="527"/>
      <c r="V11" s="527"/>
      <c r="W11" s="527"/>
      <c r="X11" s="527"/>
      <c r="Y11" s="527"/>
      <c r="Z11" s="527"/>
      <c r="AA11" s="527"/>
    </row>
    <row r="12" spans="1:27" ht="25.5">
      <c r="A12" s="1032"/>
      <c r="B12" s="1032"/>
      <c r="C12" s="1032"/>
      <c r="D12" s="548" t="s">
        <v>271</v>
      </c>
      <c r="E12" s="548" t="s">
        <v>272</v>
      </c>
      <c r="F12" s="549" t="s">
        <v>273</v>
      </c>
      <c r="G12" s="545" t="s">
        <v>274</v>
      </c>
      <c r="H12" s="550">
        <v>43074</v>
      </c>
      <c r="I12" s="1072"/>
      <c r="J12" s="1041"/>
      <c r="K12" s="540"/>
      <c r="L12" s="546">
        <v>50000000</v>
      </c>
      <c r="M12" s="540"/>
      <c r="N12" s="540"/>
      <c r="O12" s="547">
        <f t="shared" si="1"/>
        <v>50000000</v>
      </c>
      <c r="P12" s="1074"/>
      <c r="Q12" s="527"/>
      <c r="R12" s="527"/>
      <c r="S12" s="527"/>
      <c r="T12" s="527"/>
      <c r="U12" s="527"/>
      <c r="V12" s="527"/>
      <c r="W12" s="527"/>
      <c r="X12" s="527"/>
      <c r="Y12" s="527"/>
      <c r="Z12" s="527"/>
      <c r="AA12" s="527"/>
    </row>
    <row r="13" spans="1:27" ht="38.25">
      <c r="A13" s="1032"/>
      <c r="B13" s="1032"/>
      <c r="C13" s="1032"/>
      <c r="D13" s="548" t="s">
        <v>275</v>
      </c>
      <c r="E13" s="548" t="s">
        <v>276</v>
      </c>
      <c r="F13" s="549" t="s">
        <v>277</v>
      </c>
      <c r="G13" s="538" t="s">
        <v>278</v>
      </c>
      <c r="H13" s="550">
        <v>43399</v>
      </c>
      <c r="I13" s="1072"/>
      <c r="J13" s="1041"/>
      <c r="K13" s="540"/>
      <c r="L13" s="544">
        <v>50000000</v>
      </c>
      <c r="M13" s="540"/>
      <c r="N13" s="540"/>
      <c r="O13" s="542">
        <f>SUM(K13:N13)</f>
        <v>50000000</v>
      </c>
      <c r="P13" s="1074"/>
      <c r="Q13" s="527"/>
      <c r="R13" s="527"/>
      <c r="S13" s="527"/>
      <c r="T13" s="527"/>
      <c r="U13" s="527"/>
      <c r="V13" s="527"/>
      <c r="W13" s="527"/>
      <c r="X13" s="527"/>
      <c r="Y13" s="527"/>
      <c r="Z13" s="527"/>
      <c r="AA13" s="527"/>
    </row>
    <row r="14" spans="1:27" ht="25.5">
      <c r="A14" s="1032"/>
      <c r="B14" s="1033"/>
      <c r="C14" s="1033"/>
      <c r="D14" s="536" t="s">
        <v>279</v>
      </c>
      <c r="E14" s="551" t="s">
        <v>280</v>
      </c>
      <c r="F14" s="551" t="s">
        <v>281</v>
      </c>
      <c r="G14" s="538" t="s">
        <v>8</v>
      </c>
      <c r="H14" s="552">
        <v>43272</v>
      </c>
      <c r="I14" s="1072"/>
      <c r="J14" s="1042"/>
      <c r="K14" s="540">
        <v>35000000</v>
      </c>
      <c r="L14" s="553"/>
      <c r="M14" s="554"/>
      <c r="N14" s="554"/>
      <c r="O14" s="542">
        <f>SUM(K14:N14)</f>
        <v>35000000</v>
      </c>
      <c r="P14" s="1075"/>
      <c r="Q14" s="555"/>
      <c r="R14" s="555"/>
      <c r="S14" s="555"/>
      <c r="T14" s="555"/>
      <c r="U14" s="555"/>
      <c r="V14" s="555"/>
      <c r="W14" s="555"/>
      <c r="X14" s="555"/>
      <c r="Y14" s="555"/>
      <c r="Z14" s="555"/>
      <c r="AA14" s="555"/>
    </row>
    <row r="15" spans="1:27" ht="38.25">
      <c r="A15" s="1032"/>
      <c r="B15" s="1064" t="s">
        <v>31</v>
      </c>
      <c r="C15" s="1065" t="s">
        <v>282</v>
      </c>
      <c r="D15" s="1065" t="s">
        <v>283</v>
      </c>
      <c r="E15" s="1065" t="s">
        <v>36</v>
      </c>
      <c r="F15" s="1066" t="s">
        <v>284</v>
      </c>
      <c r="G15" s="556" t="s">
        <v>285</v>
      </c>
      <c r="H15" s="1056">
        <v>43073</v>
      </c>
      <c r="I15" s="1072"/>
      <c r="J15" s="1076" t="s">
        <v>286</v>
      </c>
      <c r="K15" s="557"/>
      <c r="L15" s="558">
        <v>50000000</v>
      </c>
      <c r="M15" s="557"/>
      <c r="N15" s="557"/>
      <c r="O15" s="559">
        <f t="shared" ref="O15:O18" si="2">SUM(K15:N15)</f>
        <v>50000000</v>
      </c>
      <c r="P15" s="1047">
        <f>SUM(O15:O18)</f>
        <v>508000000</v>
      </c>
      <c r="Q15" s="527"/>
      <c r="R15" s="527"/>
      <c r="S15" s="527"/>
      <c r="T15" s="527"/>
      <c r="U15" s="527"/>
      <c r="V15" s="527"/>
      <c r="W15" s="527"/>
      <c r="X15" s="527"/>
      <c r="Y15" s="527"/>
      <c r="Z15" s="527"/>
      <c r="AA15" s="527"/>
    </row>
    <row r="16" spans="1:27" ht="20.45" customHeight="1">
      <c r="A16" s="1032"/>
      <c r="B16" s="1032"/>
      <c r="C16" s="1032"/>
      <c r="D16" s="1032"/>
      <c r="E16" s="1032"/>
      <c r="F16" s="1057"/>
      <c r="G16" s="556" t="s">
        <v>287</v>
      </c>
      <c r="H16" s="1057"/>
      <c r="I16" s="1072"/>
      <c r="J16" s="1053"/>
      <c r="K16" s="557"/>
      <c r="L16" s="558">
        <v>50000000</v>
      </c>
      <c r="M16" s="557"/>
      <c r="N16" s="557"/>
      <c r="O16" s="559">
        <f t="shared" si="2"/>
        <v>50000000</v>
      </c>
      <c r="P16" s="1048"/>
      <c r="Q16" s="527"/>
      <c r="R16" s="527"/>
      <c r="S16" s="527"/>
      <c r="T16" s="527"/>
      <c r="U16" s="527"/>
      <c r="V16" s="527"/>
      <c r="W16" s="527"/>
      <c r="X16" s="527"/>
      <c r="Y16" s="527"/>
      <c r="Z16" s="527"/>
      <c r="AA16" s="527"/>
    </row>
    <row r="17" spans="1:27" ht="23.45" customHeight="1">
      <c r="A17" s="1032"/>
      <c r="B17" s="1032"/>
      <c r="C17" s="1032"/>
      <c r="D17" s="1032"/>
      <c r="E17" s="1032"/>
      <c r="F17" s="1058"/>
      <c r="G17" s="556" t="s">
        <v>288</v>
      </c>
      <c r="H17" s="1058"/>
      <c r="I17" s="1072"/>
      <c r="J17" s="1053"/>
      <c r="K17" s="557"/>
      <c r="L17" s="558">
        <v>100000000</v>
      </c>
      <c r="M17" s="557"/>
      <c r="N17" s="557"/>
      <c r="O17" s="559">
        <f t="shared" si="2"/>
        <v>100000000</v>
      </c>
      <c r="P17" s="1048"/>
      <c r="Q17" s="527"/>
      <c r="R17" s="527"/>
      <c r="S17" s="527"/>
      <c r="T17" s="527"/>
      <c r="U17" s="527"/>
      <c r="V17" s="527"/>
      <c r="W17" s="527"/>
      <c r="X17" s="527"/>
      <c r="Y17" s="527"/>
      <c r="Z17" s="527"/>
      <c r="AA17" s="527"/>
    </row>
    <row r="18" spans="1:27" ht="40.5" customHeight="1">
      <c r="A18" s="1032"/>
      <c r="B18" s="1033"/>
      <c r="C18" s="1033"/>
      <c r="D18" s="1033"/>
      <c r="E18" s="560" t="s">
        <v>289</v>
      </c>
      <c r="F18" s="561" t="s">
        <v>290</v>
      </c>
      <c r="G18" s="556" t="s">
        <v>291</v>
      </c>
      <c r="H18" s="562">
        <v>43074</v>
      </c>
      <c r="I18" s="1072"/>
      <c r="J18" s="1030"/>
      <c r="K18" s="557">
        <v>8000000</v>
      </c>
      <c r="L18" s="558">
        <v>300000000</v>
      </c>
      <c r="M18" s="557"/>
      <c r="N18" s="557"/>
      <c r="O18" s="559">
        <f t="shared" si="2"/>
        <v>308000000</v>
      </c>
      <c r="P18" s="1049"/>
      <c r="Q18" s="527"/>
      <c r="R18" s="527"/>
      <c r="S18" s="527"/>
      <c r="T18" s="527"/>
      <c r="U18" s="527"/>
      <c r="V18" s="527"/>
      <c r="W18" s="527"/>
      <c r="X18" s="527"/>
      <c r="Y18" s="527"/>
      <c r="Z18" s="527"/>
      <c r="AA18" s="527"/>
    </row>
    <row r="19" spans="1:27" ht="37.15" customHeight="1">
      <c r="A19" s="1032"/>
      <c r="B19" s="1077" t="s">
        <v>32</v>
      </c>
      <c r="C19" s="1039" t="s">
        <v>292</v>
      </c>
      <c r="D19" s="563" t="s">
        <v>293</v>
      </c>
      <c r="E19" s="563" t="s">
        <v>9</v>
      </c>
      <c r="F19" s="564" t="s">
        <v>294</v>
      </c>
      <c r="G19" s="565" t="s">
        <v>9</v>
      </c>
      <c r="H19" s="566">
        <v>43075</v>
      </c>
      <c r="I19" s="1072"/>
      <c r="J19" s="1078" t="s">
        <v>295</v>
      </c>
      <c r="K19" s="567"/>
      <c r="L19" s="568">
        <v>60000000</v>
      </c>
      <c r="M19" s="567"/>
      <c r="N19" s="567"/>
      <c r="O19" s="569">
        <f t="shared" ref="O19:O22" si="3">SUM(K19:M19)</f>
        <v>60000000</v>
      </c>
      <c r="P19" s="1047">
        <f>SUM(O19:O22)</f>
        <v>1059000000</v>
      </c>
      <c r="Q19" s="527"/>
      <c r="R19" s="527"/>
      <c r="S19" s="527"/>
      <c r="T19" s="527"/>
      <c r="U19" s="527"/>
      <c r="V19" s="527"/>
      <c r="W19" s="527"/>
      <c r="X19" s="527"/>
      <c r="Y19" s="527"/>
      <c r="Z19" s="527"/>
      <c r="AA19" s="527"/>
    </row>
    <row r="20" spans="1:27" ht="39.6" customHeight="1">
      <c r="A20" s="1032"/>
      <c r="B20" s="1032"/>
      <c r="C20" s="1032"/>
      <c r="D20" s="563" t="s">
        <v>296</v>
      </c>
      <c r="E20" s="563" t="s">
        <v>10</v>
      </c>
      <c r="F20" s="564" t="s">
        <v>297</v>
      </c>
      <c r="G20" s="565" t="s">
        <v>10</v>
      </c>
      <c r="H20" s="566">
        <v>43075</v>
      </c>
      <c r="I20" s="1072"/>
      <c r="J20" s="1053"/>
      <c r="K20" s="567">
        <v>150000000</v>
      </c>
      <c r="L20" s="568">
        <v>280000000</v>
      </c>
      <c r="M20" s="567"/>
      <c r="N20" s="567"/>
      <c r="O20" s="569">
        <f t="shared" si="3"/>
        <v>430000000</v>
      </c>
      <c r="P20" s="1048"/>
      <c r="Q20" s="527"/>
      <c r="R20" s="527"/>
      <c r="S20" s="527"/>
      <c r="T20" s="527"/>
      <c r="U20" s="527"/>
      <c r="V20" s="527"/>
      <c r="W20" s="527"/>
      <c r="X20" s="527"/>
      <c r="Y20" s="527"/>
      <c r="Z20" s="527"/>
      <c r="AA20" s="527"/>
    </row>
    <row r="21" spans="1:27" ht="40.5" customHeight="1">
      <c r="A21" s="1032"/>
      <c r="B21" s="1032"/>
      <c r="C21" s="1032"/>
      <c r="D21" s="563" t="s">
        <v>298</v>
      </c>
      <c r="E21" s="563" t="s">
        <v>11</v>
      </c>
      <c r="F21" s="564" t="s">
        <v>299</v>
      </c>
      <c r="G21" s="565" t="s">
        <v>11</v>
      </c>
      <c r="H21" s="566">
        <v>43075</v>
      </c>
      <c r="I21" s="1072"/>
      <c r="J21" s="1053"/>
      <c r="K21" s="567">
        <v>206000000</v>
      </c>
      <c r="L21" s="568">
        <v>177000000</v>
      </c>
      <c r="M21" s="567"/>
      <c r="N21" s="567"/>
      <c r="O21" s="569">
        <f t="shared" si="3"/>
        <v>383000000</v>
      </c>
      <c r="P21" s="1048"/>
      <c r="Q21" s="527"/>
      <c r="R21" s="527"/>
      <c r="S21" s="527"/>
      <c r="T21" s="527"/>
      <c r="U21" s="527"/>
      <c r="V21" s="527"/>
      <c r="W21" s="527"/>
      <c r="X21" s="527"/>
      <c r="Y21" s="527"/>
      <c r="Z21" s="527"/>
      <c r="AA21" s="527"/>
    </row>
    <row r="22" spans="1:27" ht="56.25" customHeight="1">
      <c r="A22" s="1032"/>
      <c r="B22" s="1033"/>
      <c r="C22" s="1033"/>
      <c r="D22" s="563" t="s">
        <v>300</v>
      </c>
      <c r="E22" s="563" t="s">
        <v>12</v>
      </c>
      <c r="F22" s="564" t="s">
        <v>301</v>
      </c>
      <c r="G22" s="565" t="s">
        <v>12</v>
      </c>
      <c r="H22" s="566">
        <v>43075</v>
      </c>
      <c r="I22" s="1072"/>
      <c r="J22" s="1030"/>
      <c r="K22" s="567">
        <v>103000000</v>
      </c>
      <c r="L22" s="568">
        <v>83000000</v>
      </c>
      <c r="M22" s="567"/>
      <c r="N22" s="567"/>
      <c r="O22" s="569">
        <f t="shared" si="3"/>
        <v>186000000</v>
      </c>
      <c r="P22" s="1049"/>
      <c r="Q22" s="527"/>
      <c r="R22" s="527"/>
      <c r="S22" s="527"/>
      <c r="T22" s="527"/>
      <c r="U22" s="527"/>
      <c r="V22" s="527"/>
      <c r="W22" s="527"/>
      <c r="X22" s="527"/>
      <c r="Y22" s="527"/>
      <c r="Z22" s="527"/>
      <c r="AA22" s="527"/>
    </row>
    <row r="23" spans="1:27" ht="73.900000000000006" customHeight="1">
      <c r="A23" s="1032"/>
      <c r="B23" s="1059" t="s">
        <v>33</v>
      </c>
      <c r="C23" s="1060" t="s">
        <v>302</v>
      </c>
      <c r="D23" s="570" t="s">
        <v>303</v>
      </c>
      <c r="E23" s="570" t="s">
        <v>304</v>
      </c>
      <c r="F23" s="571" t="s">
        <v>305</v>
      </c>
      <c r="G23" s="572" t="s">
        <v>306</v>
      </c>
      <c r="H23" s="573">
        <v>43075</v>
      </c>
      <c r="I23" s="1072"/>
      <c r="J23" s="1061" t="s">
        <v>307</v>
      </c>
      <c r="K23" s="574"/>
      <c r="L23" s="575"/>
      <c r="M23" s="576">
        <v>100000000</v>
      </c>
      <c r="N23" s="574"/>
      <c r="O23" s="577">
        <f>SUM(K23:N23)</f>
        <v>100000000</v>
      </c>
      <c r="P23" s="1047">
        <f>SUM(O23:O29)</f>
        <v>1098784599</v>
      </c>
      <c r="Q23" s="527"/>
      <c r="R23" s="527"/>
      <c r="S23" s="527"/>
      <c r="T23" s="527"/>
      <c r="U23" s="527"/>
      <c r="V23" s="527"/>
      <c r="W23" s="527"/>
      <c r="X23" s="527"/>
      <c r="Y23" s="527"/>
      <c r="Z23" s="527"/>
      <c r="AA23" s="527"/>
    </row>
    <row r="24" spans="1:27" ht="45" customHeight="1">
      <c r="A24" s="1032"/>
      <c r="B24" s="1032"/>
      <c r="C24" s="1032"/>
      <c r="D24" s="1060" t="s">
        <v>308</v>
      </c>
      <c r="E24" s="570" t="s">
        <v>309</v>
      </c>
      <c r="F24" s="571" t="s">
        <v>310</v>
      </c>
      <c r="G24" s="572" t="s">
        <v>14</v>
      </c>
      <c r="H24" s="573">
        <v>43075</v>
      </c>
      <c r="I24" s="1072"/>
      <c r="J24" s="1053"/>
      <c r="K24" s="574"/>
      <c r="L24" s="578">
        <v>70000000</v>
      </c>
      <c r="M24" s="574"/>
      <c r="N24" s="574"/>
      <c r="O24" s="579">
        <f t="shared" ref="O24:O27" si="4">SUM(K24:M24)</f>
        <v>70000000</v>
      </c>
      <c r="P24" s="1048"/>
      <c r="Q24" s="527"/>
      <c r="R24" s="527"/>
      <c r="S24" s="527"/>
      <c r="T24" s="527"/>
      <c r="U24" s="527"/>
      <c r="V24" s="527"/>
      <c r="W24" s="527"/>
      <c r="X24" s="527"/>
      <c r="Y24" s="527"/>
      <c r="Z24" s="527"/>
      <c r="AA24" s="527"/>
    </row>
    <row r="25" spans="1:27" ht="45.6" customHeight="1">
      <c r="A25" s="1032"/>
      <c r="B25" s="1032"/>
      <c r="C25" s="1032"/>
      <c r="D25" s="1032"/>
      <c r="E25" s="1062" t="s">
        <v>311</v>
      </c>
      <c r="F25" s="571" t="s">
        <v>312</v>
      </c>
      <c r="G25" s="572" t="s">
        <v>15</v>
      </c>
      <c r="H25" s="573">
        <v>43230</v>
      </c>
      <c r="I25" s="1072"/>
      <c r="J25" s="1030"/>
      <c r="K25" s="574"/>
      <c r="L25" s="575">
        <f>50000000+10000000</f>
        <v>60000000</v>
      </c>
      <c r="M25" s="574"/>
      <c r="N25" s="574"/>
      <c r="O25" s="577">
        <f t="shared" si="4"/>
        <v>60000000</v>
      </c>
      <c r="P25" s="1048"/>
      <c r="Q25" s="527"/>
      <c r="R25" s="527"/>
      <c r="S25" s="527"/>
      <c r="T25" s="527"/>
      <c r="U25" s="527"/>
      <c r="V25" s="527"/>
      <c r="W25" s="527"/>
      <c r="X25" s="527"/>
      <c r="Y25" s="527"/>
      <c r="Z25" s="527"/>
      <c r="AA25" s="527"/>
    </row>
    <row r="26" spans="1:27" ht="44.45" customHeight="1">
      <c r="A26" s="1032"/>
      <c r="B26" s="1032"/>
      <c r="C26" s="1032"/>
      <c r="D26" s="1032"/>
      <c r="E26" s="1032"/>
      <c r="F26" s="571" t="s">
        <v>313</v>
      </c>
      <c r="G26" s="580" t="s">
        <v>16</v>
      </c>
      <c r="H26" s="573">
        <v>43265</v>
      </c>
      <c r="I26" s="1072"/>
      <c r="J26" s="581" t="s">
        <v>286</v>
      </c>
      <c r="K26" s="574">
        <v>70000000</v>
      </c>
      <c r="L26" s="582">
        <v>90000000</v>
      </c>
      <c r="M26" s="582"/>
      <c r="N26" s="582"/>
      <c r="O26" s="579">
        <f t="shared" si="4"/>
        <v>160000000</v>
      </c>
      <c r="P26" s="1048"/>
      <c r="Q26" s="527"/>
      <c r="R26" s="527"/>
      <c r="S26" s="527"/>
      <c r="T26" s="527"/>
      <c r="U26" s="527"/>
      <c r="V26" s="527"/>
      <c r="W26" s="527"/>
      <c r="X26" s="527"/>
      <c r="Y26" s="527"/>
      <c r="Z26" s="527"/>
      <c r="AA26" s="527"/>
    </row>
    <row r="27" spans="1:27" ht="35.450000000000003" customHeight="1">
      <c r="A27" s="1032"/>
      <c r="B27" s="1032"/>
      <c r="C27" s="1032"/>
      <c r="D27" s="570" t="s">
        <v>314</v>
      </c>
      <c r="E27" s="583" t="s">
        <v>315</v>
      </c>
      <c r="F27" s="584" t="s">
        <v>316</v>
      </c>
      <c r="G27" s="585" t="s">
        <v>17</v>
      </c>
      <c r="H27" s="586">
        <v>43075</v>
      </c>
      <c r="I27" s="1072"/>
      <c r="J27" s="1063" t="s">
        <v>307</v>
      </c>
      <c r="K27" s="574">
        <v>150000000</v>
      </c>
      <c r="L27" s="578">
        <v>300000000</v>
      </c>
      <c r="M27" s="574"/>
      <c r="N27" s="574"/>
      <c r="O27" s="579">
        <f t="shared" si="4"/>
        <v>450000000</v>
      </c>
      <c r="P27" s="1048"/>
      <c r="Q27" s="527"/>
      <c r="R27" s="527"/>
      <c r="S27" s="527"/>
      <c r="T27" s="527"/>
      <c r="U27" s="527"/>
      <c r="V27" s="527"/>
      <c r="W27" s="527"/>
      <c r="X27" s="527"/>
      <c r="Y27" s="527"/>
      <c r="Z27" s="527"/>
      <c r="AA27" s="527"/>
    </row>
    <row r="28" spans="1:27" ht="64.5" customHeight="1">
      <c r="A28" s="1032"/>
      <c r="B28" s="1032"/>
      <c r="C28" s="1032"/>
      <c r="D28" s="1060" t="s">
        <v>317</v>
      </c>
      <c r="E28" s="1060" t="s">
        <v>318</v>
      </c>
      <c r="F28" s="571" t="s">
        <v>319</v>
      </c>
      <c r="G28" s="585" t="s">
        <v>18</v>
      </c>
      <c r="H28" s="573">
        <v>43075</v>
      </c>
      <c r="I28" s="1072"/>
      <c r="J28" s="1030"/>
      <c r="K28" s="574">
        <v>8784599</v>
      </c>
      <c r="L28" s="575"/>
      <c r="M28" s="576">
        <v>130000000</v>
      </c>
      <c r="N28" s="574"/>
      <c r="O28" s="577">
        <f>SUM(K28:N28)</f>
        <v>138784599</v>
      </c>
      <c r="P28" s="1048"/>
      <c r="Q28" s="527"/>
      <c r="R28" s="527"/>
      <c r="S28" s="527"/>
      <c r="T28" s="527"/>
      <c r="U28" s="527"/>
      <c r="V28" s="527"/>
      <c r="W28" s="527"/>
      <c r="X28" s="527"/>
      <c r="Y28" s="527"/>
      <c r="Z28" s="527"/>
      <c r="AA28" s="527"/>
    </row>
    <row r="29" spans="1:27" ht="52.9" customHeight="1">
      <c r="A29" s="1032"/>
      <c r="B29" s="1033"/>
      <c r="C29" s="1033"/>
      <c r="D29" s="1033"/>
      <c r="E29" s="1033"/>
      <c r="F29" s="571" t="s">
        <v>320</v>
      </c>
      <c r="G29" s="585" t="s">
        <v>19</v>
      </c>
      <c r="H29" s="573">
        <v>43075</v>
      </c>
      <c r="I29" s="1072"/>
      <c r="J29" s="587" t="s">
        <v>321</v>
      </c>
      <c r="K29" s="574"/>
      <c r="L29" s="575">
        <v>120000000</v>
      </c>
      <c r="M29" s="574"/>
      <c r="N29" s="574"/>
      <c r="O29" s="577">
        <f>SUM(K29:M29)</f>
        <v>120000000</v>
      </c>
      <c r="P29" s="1049"/>
      <c r="Q29" s="527"/>
      <c r="R29" s="527"/>
      <c r="S29" s="527"/>
      <c r="T29" s="527"/>
      <c r="U29" s="527"/>
      <c r="V29" s="527"/>
      <c r="W29" s="527"/>
      <c r="X29" s="527"/>
      <c r="Y29" s="527"/>
      <c r="Z29" s="527"/>
      <c r="AA29" s="527"/>
    </row>
    <row r="30" spans="1:27" ht="44.45" customHeight="1">
      <c r="A30" s="1032"/>
      <c r="B30" s="1043" t="s">
        <v>34</v>
      </c>
      <c r="C30" s="1044" t="s">
        <v>322</v>
      </c>
      <c r="D30" s="1044" t="s">
        <v>323</v>
      </c>
      <c r="E30" s="1045" t="s">
        <v>324</v>
      </c>
      <c r="F30" s="588" t="s">
        <v>325</v>
      </c>
      <c r="G30" s="589" t="s">
        <v>20</v>
      </c>
      <c r="H30" s="590">
        <v>43074</v>
      </c>
      <c r="I30" s="1072"/>
      <c r="J30" s="589" t="s">
        <v>326</v>
      </c>
      <c r="K30" s="591"/>
      <c r="L30" s="591">
        <f>88002371-30000000</f>
        <v>58002371</v>
      </c>
      <c r="M30" s="591">
        <f>800000000-88002371</f>
        <v>711997629</v>
      </c>
      <c r="N30" s="591"/>
      <c r="O30" s="592">
        <f>SUM(K30:N30)</f>
        <v>770000000</v>
      </c>
      <c r="P30" s="1047">
        <f>SUM(O30:O33)</f>
        <v>2148356643</v>
      </c>
      <c r="Q30" s="527"/>
      <c r="R30" s="527"/>
      <c r="S30" s="527"/>
      <c r="T30" s="527"/>
      <c r="U30" s="527"/>
      <c r="V30" s="527"/>
      <c r="W30" s="527"/>
      <c r="X30" s="527"/>
      <c r="Y30" s="527"/>
      <c r="Z30" s="527"/>
      <c r="AA30" s="527"/>
    </row>
    <row r="31" spans="1:27" ht="40.15" customHeight="1">
      <c r="A31" s="1032"/>
      <c r="B31" s="1032"/>
      <c r="C31" s="1032"/>
      <c r="D31" s="1032"/>
      <c r="E31" s="1046"/>
      <c r="F31" s="593" t="s">
        <v>327</v>
      </c>
      <c r="G31" s="594" t="s">
        <v>21</v>
      </c>
      <c r="H31" s="590">
        <v>43074</v>
      </c>
      <c r="I31" s="1072"/>
      <c r="J31" s="589"/>
      <c r="K31" s="591">
        <v>1078000000</v>
      </c>
      <c r="L31" s="595"/>
      <c r="M31" s="596"/>
      <c r="N31" s="591"/>
      <c r="O31" s="592">
        <f>SUM(K31:N31)</f>
        <v>1078000000</v>
      </c>
      <c r="P31" s="1048"/>
      <c r="Q31" s="527"/>
      <c r="R31" s="527"/>
      <c r="S31" s="527"/>
      <c r="T31" s="527"/>
      <c r="U31" s="527"/>
      <c r="V31" s="527"/>
      <c r="W31" s="527"/>
      <c r="X31" s="527"/>
      <c r="Y31" s="527"/>
      <c r="Z31" s="527"/>
      <c r="AA31" s="527"/>
    </row>
    <row r="32" spans="1:27" ht="32.450000000000003" customHeight="1">
      <c r="A32" s="1032"/>
      <c r="B32" s="1032"/>
      <c r="C32" s="1032"/>
      <c r="D32" s="1032"/>
      <c r="E32" s="1033"/>
      <c r="F32" s="597" t="s">
        <v>328</v>
      </c>
      <c r="G32" s="598" t="s">
        <v>22</v>
      </c>
      <c r="H32" s="599">
        <v>43042</v>
      </c>
      <c r="I32" s="1072"/>
      <c r="J32" s="600" t="s">
        <v>329</v>
      </c>
      <c r="K32" s="601"/>
      <c r="L32" s="602"/>
      <c r="M32" s="603">
        <f>20000000+(2800000*10)+(3300000*10)+10000000+20000000</f>
        <v>111000000</v>
      </c>
      <c r="N32" s="601"/>
      <c r="O32" s="604">
        <f t="shared" ref="O32:O33" si="5">SUM(K32:N32)</f>
        <v>111000000</v>
      </c>
      <c r="P32" s="1048"/>
      <c r="Q32" s="605"/>
      <c r="R32" s="527"/>
      <c r="S32" s="527"/>
      <c r="T32" s="527"/>
      <c r="U32" s="527"/>
      <c r="V32" s="527"/>
      <c r="W32" s="527"/>
      <c r="X32" s="527"/>
      <c r="Y32" s="527"/>
      <c r="Z32" s="527"/>
      <c r="AA32" s="527"/>
    </row>
    <row r="33" spans="1:27" ht="37.9" customHeight="1">
      <c r="A33" s="1032"/>
      <c r="B33" s="1032"/>
      <c r="C33" s="1032"/>
      <c r="D33" s="1033"/>
      <c r="E33" s="606" t="s">
        <v>330</v>
      </c>
      <c r="F33" s="588" t="s">
        <v>331</v>
      </c>
      <c r="G33" s="607" t="s">
        <v>23</v>
      </c>
      <c r="H33" s="590">
        <v>43074</v>
      </c>
      <c r="I33" s="1072"/>
      <c r="J33" s="589" t="s">
        <v>326</v>
      </c>
      <c r="K33" s="601"/>
      <c r="L33" s="603">
        <f>200000000-10643357</f>
        <v>189356643</v>
      </c>
      <c r="M33" s="601"/>
      <c r="N33" s="601"/>
      <c r="O33" s="604">
        <f t="shared" si="5"/>
        <v>189356643</v>
      </c>
      <c r="P33" s="1049"/>
      <c r="Q33" s="527"/>
      <c r="R33" s="527"/>
      <c r="S33" s="527"/>
      <c r="T33" s="527"/>
      <c r="U33" s="527"/>
      <c r="V33" s="527"/>
      <c r="W33" s="527"/>
      <c r="X33" s="527"/>
      <c r="Y33" s="527"/>
      <c r="Z33" s="527"/>
      <c r="AA33" s="527"/>
    </row>
    <row r="34" spans="1:27" ht="55.9" customHeight="1">
      <c r="A34" s="1032"/>
      <c r="B34" s="1032"/>
      <c r="C34" s="1032"/>
      <c r="D34" s="1044" t="s">
        <v>332</v>
      </c>
      <c r="E34" s="1050" t="s">
        <v>333</v>
      </c>
      <c r="F34" s="608" t="s">
        <v>334</v>
      </c>
      <c r="G34" s="600" t="s">
        <v>24</v>
      </c>
      <c r="H34" s="609">
        <v>43074</v>
      </c>
      <c r="I34" s="1072"/>
      <c r="J34" s="1052" t="s">
        <v>329</v>
      </c>
      <c r="K34" s="601">
        <v>238033662</v>
      </c>
      <c r="L34" s="602">
        <f>120000000-107002371</f>
        <v>12997629</v>
      </c>
      <c r="M34" s="601"/>
      <c r="N34" s="601"/>
      <c r="O34" s="604">
        <f>SUM(K34:M34)</f>
        <v>251031291</v>
      </c>
      <c r="P34" s="1047">
        <f>SUM(O34:O40)</f>
        <v>8947290413</v>
      </c>
      <c r="Q34" s="527"/>
      <c r="R34" s="527"/>
      <c r="S34" s="527"/>
      <c r="T34" s="527"/>
      <c r="U34" s="527"/>
      <c r="V34" s="527"/>
      <c r="W34" s="527"/>
      <c r="X34" s="527"/>
      <c r="Y34" s="527"/>
      <c r="Z34" s="527"/>
      <c r="AA34" s="527"/>
    </row>
    <row r="35" spans="1:27" ht="57.6" customHeight="1">
      <c r="A35" s="1032"/>
      <c r="B35" s="1032"/>
      <c r="C35" s="1032"/>
      <c r="D35" s="1032"/>
      <c r="E35" s="1046"/>
      <c r="F35" s="608" t="s">
        <v>335</v>
      </c>
      <c r="G35" s="600" t="s">
        <v>25</v>
      </c>
      <c r="H35" s="609">
        <v>43074</v>
      </c>
      <c r="I35" s="1072"/>
      <c r="J35" s="1053"/>
      <c r="K35" s="601">
        <v>2173927823</v>
      </c>
      <c r="L35" s="602"/>
      <c r="M35" s="603">
        <f>1600000000+500000000+2500000000+(19*34000000)-2298997629+200000000-1700000000</f>
        <v>1447002371</v>
      </c>
      <c r="N35" s="601">
        <v>1200000000</v>
      </c>
      <c r="O35" s="604">
        <f t="shared" ref="O35:O38" si="6">SUM(K35:N35)</f>
        <v>4820930194</v>
      </c>
      <c r="P35" s="1048"/>
      <c r="Q35" s="527"/>
      <c r="R35" s="527"/>
      <c r="S35" s="527"/>
      <c r="T35" s="527"/>
      <c r="U35" s="527"/>
      <c r="V35" s="527"/>
      <c r="W35" s="527"/>
      <c r="X35" s="527"/>
      <c r="Y35" s="527"/>
      <c r="Z35" s="527"/>
      <c r="AA35" s="527"/>
    </row>
    <row r="36" spans="1:27" ht="53.45" customHeight="1">
      <c r="A36" s="1032"/>
      <c r="B36" s="1032"/>
      <c r="C36" s="1032"/>
      <c r="D36" s="1032"/>
      <c r="E36" s="1046"/>
      <c r="F36" s="608" t="s">
        <v>336</v>
      </c>
      <c r="G36" s="600" t="s">
        <v>26</v>
      </c>
      <c r="H36" s="609">
        <v>43074</v>
      </c>
      <c r="I36" s="1072"/>
      <c r="J36" s="1053"/>
      <c r="K36" s="601">
        <v>596313099</v>
      </c>
      <c r="L36" s="603">
        <f>800000000-53137568</f>
        <v>746862432</v>
      </c>
      <c r="M36" s="601"/>
      <c r="N36" s="601"/>
      <c r="O36" s="604">
        <f t="shared" si="6"/>
        <v>1343175531</v>
      </c>
      <c r="P36" s="1048"/>
      <c r="Q36" s="527"/>
      <c r="R36" s="527"/>
      <c r="S36" s="527"/>
      <c r="T36" s="527"/>
      <c r="U36" s="527"/>
      <c r="V36" s="527"/>
      <c r="W36" s="527"/>
      <c r="X36" s="527"/>
      <c r="Y36" s="527"/>
      <c r="Z36" s="527"/>
      <c r="AA36" s="527"/>
    </row>
    <row r="37" spans="1:27" ht="65.45" customHeight="1">
      <c r="A37" s="1032"/>
      <c r="B37" s="1032"/>
      <c r="C37" s="1032"/>
      <c r="D37" s="1032"/>
      <c r="E37" s="1046"/>
      <c r="F37" s="608" t="s">
        <v>337</v>
      </c>
      <c r="G37" s="600" t="s">
        <v>27</v>
      </c>
      <c r="H37" s="609">
        <v>43074</v>
      </c>
      <c r="I37" s="1072"/>
      <c r="J37" s="1053"/>
      <c r="K37" s="601">
        <v>1283535801</v>
      </c>
      <c r="L37" s="602"/>
      <c r="M37" s="601"/>
      <c r="N37" s="601"/>
      <c r="O37" s="604">
        <f t="shared" si="6"/>
        <v>1283535801</v>
      </c>
      <c r="P37" s="1048"/>
      <c r="Q37" s="527"/>
      <c r="R37" s="527"/>
      <c r="S37" s="527"/>
      <c r="T37" s="527"/>
      <c r="U37" s="527"/>
      <c r="V37" s="527"/>
      <c r="W37" s="527"/>
      <c r="X37" s="527"/>
      <c r="Y37" s="527"/>
      <c r="Z37" s="527"/>
      <c r="AA37" s="527"/>
    </row>
    <row r="38" spans="1:27" ht="49.9" customHeight="1">
      <c r="A38" s="1033"/>
      <c r="B38" s="1033"/>
      <c r="C38" s="1033"/>
      <c r="D38" s="1033"/>
      <c r="E38" s="1051"/>
      <c r="F38" s="608" t="s">
        <v>338</v>
      </c>
      <c r="G38" s="600" t="s">
        <v>28</v>
      </c>
      <c r="H38" s="609">
        <v>43074</v>
      </c>
      <c r="I38" s="1072"/>
      <c r="J38" s="1053"/>
      <c r="K38" s="601">
        <v>547296118</v>
      </c>
      <c r="L38" s="602"/>
      <c r="M38" s="601"/>
      <c r="N38" s="601"/>
      <c r="O38" s="604">
        <f t="shared" si="6"/>
        <v>547296118</v>
      </c>
      <c r="P38" s="1048"/>
      <c r="Q38" s="527"/>
      <c r="R38" s="527"/>
      <c r="S38" s="527"/>
      <c r="T38" s="527"/>
      <c r="U38" s="527"/>
      <c r="V38" s="527"/>
      <c r="W38" s="527"/>
      <c r="X38" s="527"/>
      <c r="Y38" s="527"/>
      <c r="Z38" s="527"/>
      <c r="AA38" s="527"/>
    </row>
    <row r="39" spans="1:27" ht="46.9" customHeight="1">
      <c r="A39" s="1054" t="s">
        <v>339</v>
      </c>
      <c r="B39" s="1055"/>
      <c r="C39" s="1055"/>
      <c r="D39" s="1055"/>
      <c r="E39" s="1055"/>
      <c r="F39" s="608" t="s">
        <v>340</v>
      </c>
      <c r="G39" s="610" t="s">
        <v>29</v>
      </c>
      <c r="H39" s="609">
        <v>43075</v>
      </c>
      <c r="I39" s="1072"/>
      <c r="J39" s="611"/>
      <c r="K39" s="601">
        <v>476321478</v>
      </c>
      <c r="L39" s="602">
        <v>150000000</v>
      </c>
      <c r="M39" s="601"/>
      <c r="N39" s="601"/>
      <c r="O39" s="604">
        <f>SUM(K39:N39)</f>
        <v>626321478</v>
      </c>
      <c r="P39" s="1048"/>
      <c r="Q39" s="527"/>
      <c r="R39" s="527"/>
      <c r="S39" s="527"/>
      <c r="T39" s="527"/>
      <c r="U39" s="527"/>
      <c r="V39" s="527"/>
      <c r="W39" s="527"/>
      <c r="X39" s="527"/>
      <c r="Y39" s="527"/>
      <c r="Z39" s="527"/>
      <c r="AA39" s="527"/>
    </row>
    <row r="40" spans="1:27" ht="55.9" customHeight="1">
      <c r="A40" s="1051"/>
      <c r="B40" s="1030"/>
      <c r="C40" s="1030"/>
      <c r="D40" s="1030"/>
      <c r="E40" s="1042"/>
      <c r="F40" s="608" t="s">
        <v>341</v>
      </c>
      <c r="G40" s="598" t="s">
        <v>342</v>
      </c>
      <c r="H40" s="609">
        <v>43019</v>
      </c>
      <c r="I40" s="1072"/>
      <c r="J40" s="612"/>
      <c r="K40" s="601"/>
      <c r="L40" s="602">
        <v>75000000</v>
      </c>
      <c r="M40" s="601"/>
      <c r="N40" s="601"/>
      <c r="O40" s="604">
        <f>SUM(L40:N40)</f>
        <v>75000000</v>
      </c>
      <c r="P40" s="1049"/>
      <c r="Q40" s="527"/>
      <c r="R40" s="527"/>
      <c r="S40" s="527"/>
      <c r="T40" s="527"/>
      <c r="U40" s="527"/>
      <c r="V40" s="527"/>
      <c r="W40" s="527"/>
      <c r="X40" s="527"/>
      <c r="Y40" s="527"/>
      <c r="Z40" s="527"/>
      <c r="AA40" s="527"/>
    </row>
    <row r="41" spans="1:27" ht="24.75" customHeight="1">
      <c r="A41" s="1029" t="s">
        <v>343</v>
      </c>
      <c r="B41" s="1024"/>
      <c r="C41" s="1024"/>
      <c r="D41" s="1024"/>
      <c r="E41" s="1024"/>
      <c r="F41" s="1024"/>
      <c r="G41" s="1024"/>
      <c r="H41" s="1030"/>
      <c r="I41" s="1030"/>
      <c r="J41" s="1025"/>
      <c r="K41" s="613">
        <f t="shared" ref="K41:N41" si="7">SUM(K6:K40)</f>
        <v>7124212580</v>
      </c>
      <c r="L41" s="614">
        <f t="shared" si="7"/>
        <v>3654219075</v>
      </c>
      <c r="M41" s="615">
        <f t="shared" si="7"/>
        <v>2500000000</v>
      </c>
      <c r="N41" s="615">
        <f t="shared" si="7"/>
        <v>1200000000</v>
      </c>
      <c r="O41" s="616">
        <f>SUM(O6:O40)</f>
        <v>14478431655</v>
      </c>
      <c r="P41" s="617">
        <f>P34+P30+P23+P19+P15+P6</f>
        <v>14478431655</v>
      </c>
      <c r="Q41" s="618"/>
      <c r="R41" s="618"/>
      <c r="S41" s="618"/>
      <c r="T41" s="618"/>
      <c r="U41" s="618"/>
      <c r="V41" s="618"/>
      <c r="W41" s="618"/>
      <c r="X41" s="618"/>
      <c r="Y41" s="618"/>
      <c r="Z41" s="618"/>
      <c r="AA41" s="618"/>
    </row>
    <row r="42" spans="1:27" ht="15.75" customHeight="1">
      <c r="A42" s="619"/>
      <c r="B42" s="619"/>
      <c r="C42" s="619"/>
      <c r="D42" s="619"/>
      <c r="E42" s="619"/>
      <c r="F42" s="619"/>
      <c r="G42" s="619"/>
      <c r="H42" s="619"/>
      <c r="I42" s="619"/>
      <c r="J42" s="619"/>
      <c r="K42" s="530"/>
      <c r="L42" s="530"/>
      <c r="M42" s="530"/>
      <c r="N42" s="530"/>
      <c r="O42" s="530"/>
      <c r="P42" s="620"/>
      <c r="Q42" s="527"/>
      <c r="R42" s="527"/>
      <c r="S42" s="527"/>
      <c r="T42" s="527"/>
      <c r="U42" s="527"/>
      <c r="V42" s="527"/>
      <c r="W42" s="527"/>
      <c r="X42" s="527"/>
      <c r="Y42" s="527"/>
      <c r="Z42" s="527"/>
      <c r="AA42" s="527"/>
    </row>
    <row r="43" spans="1:27" ht="15.75" customHeight="1">
      <c r="A43" s="621"/>
      <c r="B43" s="532" t="s">
        <v>239</v>
      </c>
      <c r="C43" s="532" t="s">
        <v>240</v>
      </c>
      <c r="D43" s="532" t="s">
        <v>241</v>
      </c>
      <c r="E43" s="532" t="s">
        <v>242</v>
      </c>
      <c r="F43" s="532"/>
      <c r="G43" s="532" t="s">
        <v>244</v>
      </c>
      <c r="H43" s="533"/>
      <c r="I43" s="533"/>
      <c r="J43" s="533" t="s">
        <v>247</v>
      </c>
      <c r="K43" s="533" t="s">
        <v>248</v>
      </c>
      <c r="L43" s="532" t="s">
        <v>249</v>
      </c>
      <c r="M43" s="532" t="s">
        <v>250</v>
      </c>
      <c r="N43" s="532" t="s">
        <v>251</v>
      </c>
      <c r="O43" s="534" t="s">
        <v>252</v>
      </c>
      <c r="P43" s="622" t="s">
        <v>94</v>
      </c>
      <c r="Q43" s="527"/>
      <c r="R43" s="527"/>
      <c r="S43" s="527"/>
      <c r="T43" s="527"/>
      <c r="U43" s="527"/>
      <c r="V43" s="527"/>
      <c r="W43" s="527"/>
      <c r="X43" s="527"/>
      <c r="Y43" s="527"/>
      <c r="Z43" s="527"/>
      <c r="AA43" s="527"/>
    </row>
    <row r="44" spans="1:27" ht="45" customHeight="1">
      <c r="A44" s="1031"/>
      <c r="B44" s="1034" t="s">
        <v>34</v>
      </c>
      <c r="C44" s="1035" t="s">
        <v>322</v>
      </c>
      <c r="D44" s="1034" t="s">
        <v>323</v>
      </c>
      <c r="E44" s="623" t="s">
        <v>324</v>
      </c>
      <c r="F44" s="593" t="s">
        <v>327</v>
      </c>
      <c r="G44" s="624" t="s">
        <v>21</v>
      </c>
      <c r="H44" s="625"/>
      <c r="I44" s="1036" t="s">
        <v>258</v>
      </c>
      <c r="J44" s="1037" t="s">
        <v>326</v>
      </c>
      <c r="K44" s="626">
        <v>1768000000</v>
      </c>
      <c r="L44" s="627">
        <f>145236703+436922850</f>
        <v>582159553</v>
      </c>
      <c r="M44" s="628"/>
      <c r="N44" s="628"/>
      <c r="O44" s="628"/>
      <c r="P44" s="629">
        <f t="shared" ref="P44:P50" si="8">SUM(K44:O44)</f>
        <v>2350159553</v>
      </c>
      <c r="Q44" s="527"/>
      <c r="R44" s="527"/>
      <c r="S44" s="527"/>
      <c r="T44" s="527"/>
      <c r="U44" s="527"/>
      <c r="V44" s="527"/>
      <c r="W44" s="527"/>
      <c r="X44" s="527"/>
      <c r="Y44" s="527"/>
      <c r="Z44" s="527"/>
      <c r="AA44" s="527"/>
    </row>
    <row r="45" spans="1:27" ht="44.45" customHeight="1">
      <c r="A45" s="1032"/>
      <c r="B45" s="1032"/>
      <c r="C45" s="1032"/>
      <c r="D45" s="1033"/>
      <c r="E45" s="606" t="s">
        <v>330</v>
      </c>
      <c r="F45" s="588" t="s">
        <v>331</v>
      </c>
      <c r="G45" s="630" t="s">
        <v>23</v>
      </c>
      <c r="H45" s="590">
        <v>43074</v>
      </c>
      <c r="I45" s="1036"/>
      <c r="J45" s="1038"/>
      <c r="K45" s="631"/>
      <c r="L45" s="627">
        <v>38223122</v>
      </c>
      <c r="M45" s="628"/>
      <c r="N45" s="628"/>
      <c r="O45" s="628"/>
      <c r="P45" s="629">
        <f t="shared" si="8"/>
        <v>38223122</v>
      </c>
      <c r="Q45" s="527"/>
      <c r="R45" s="527"/>
      <c r="S45" s="527"/>
      <c r="T45" s="527"/>
      <c r="U45" s="527"/>
      <c r="V45" s="527"/>
      <c r="W45" s="527"/>
      <c r="X45" s="527"/>
      <c r="Y45" s="527"/>
      <c r="Z45" s="527"/>
      <c r="AA45" s="527"/>
    </row>
    <row r="46" spans="1:27" ht="46.9" customHeight="1">
      <c r="A46" s="1032"/>
      <c r="B46" s="1033"/>
      <c r="C46" s="1033"/>
      <c r="D46" s="606" t="s">
        <v>332</v>
      </c>
      <c r="E46" s="606" t="s">
        <v>333</v>
      </c>
      <c r="F46" s="608" t="s">
        <v>335</v>
      </c>
      <c r="G46" s="630" t="s">
        <v>344</v>
      </c>
      <c r="H46" s="609">
        <v>43074</v>
      </c>
      <c r="I46" s="1036"/>
      <c r="J46" s="632" t="s">
        <v>345</v>
      </c>
      <c r="K46" s="633">
        <f>87006793+10440815</f>
        <v>97447608</v>
      </c>
      <c r="L46" s="627"/>
      <c r="M46" s="628"/>
      <c r="N46" s="628"/>
      <c r="O46" s="628"/>
      <c r="P46" s="629">
        <f t="shared" si="8"/>
        <v>97447608</v>
      </c>
      <c r="Q46" s="527"/>
      <c r="R46" s="527"/>
      <c r="S46" s="527"/>
      <c r="T46" s="527"/>
      <c r="U46" s="527"/>
      <c r="V46" s="527"/>
      <c r="W46" s="527"/>
      <c r="X46" s="527"/>
      <c r="Y46" s="527"/>
      <c r="Z46" s="527"/>
      <c r="AA46" s="527"/>
    </row>
    <row r="47" spans="1:27" ht="45" customHeight="1">
      <c r="A47" s="1032"/>
      <c r="B47" s="1039" t="s">
        <v>32</v>
      </c>
      <c r="C47" s="1039" t="s">
        <v>292</v>
      </c>
      <c r="D47" s="563" t="s">
        <v>293</v>
      </c>
      <c r="E47" s="563" t="s">
        <v>9</v>
      </c>
      <c r="F47" s="564" t="s">
        <v>294</v>
      </c>
      <c r="G47" s="565" t="s">
        <v>9</v>
      </c>
      <c r="H47" s="566">
        <v>43075</v>
      </c>
      <c r="I47" s="1036"/>
      <c r="J47" s="1040" t="s">
        <v>295</v>
      </c>
      <c r="K47" s="634">
        <f>27200000+65741514+19125000</f>
        <v>112066514</v>
      </c>
      <c r="L47" s="563"/>
      <c r="M47" s="563"/>
      <c r="N47" s="563"/>
      <c r="O47" s="563"/>
      <c r="P47" s="634">
        <f t="shared" si="8"/>
        <v>112066514</v>
      </c>
      <c r="Q47" s="527"/>
      <c r="R47" s="527"/>
      <c r="S47" s="527"/>
      <c r="T47" s="527"/>
      <c r="U47" s="527"/>
      <c r="V47" s="527"/>
      <c r="W47" s="527"/>
      <c r="X47" s="527"/>
      <c r="Y47" s="527"/>
      <c r="Z47" s="527"/>
      <c r="AA47" s="527"/>
    </row>
    <row r="48" spans="1:27" ht="42.6" customHeight="1">
      <c r="A48" s="1032"/>
      <c r="B48" s="1032"/>
      <c r="C48" s="1032"/>
      <c r="D48" s="563" t="s">
        <v>296</v>
      </c>
      <c r="E48" s="563" t="s">
        <v>10</v>
      </c>
      <c r="F48" s="564" t="s">
        <v>297</v>
      </c>
      <c r="G48" s="565" t="s">
        <v>10</v>
      </c>
      <c r="H48" s="566">
        <v>43075</v>
      </c>
      <c r="I48" s="1036"/>
      <c r="J48" s="1041"/>
      <c r="K48" s="634">
        <f>54000000+132800000</f>
        <v>186800000</v>
      </c>
      <c r="L48" s="563"/>
      <c r="M48" s="563"/>
      <c r="N48" s="563"/>
      <c r="O48" s="563"/>
      <c r="P48" s="634">
        <f t="shared" si="8"/>
        <v>186800000</v>
      </c>
      <c r="Q48" s="527"/>
      <c r="R48" s="527"/>
      <c r="S48" s="527"/>
      <c r="T48" s="527"/>
      <c r="U48" s="527"/>
      <c r="V48" s="527"/>
      <c r="W48" s="527"/>
      <c r="X48" s="527"/>
      <c r="Y48" s="527"/>
      <c r="Z48" s="527"/>
      <c r="AA48" s="527"/>
    </row>
    <row r="49" spans="1:27" ht="73.150000000000006" customHeight="1">
      <c r="A49" s="1032"/>
      <c r="B49" s="1033"/>
      <c r="C49" s="1033"/>
      <c r="D49" s="563" t="s">
        <v>298</v>
      </c>
      <c r="E49" s="563" t="s">
        <v>11</v>
      </c>
      <c r="F49" s="564" t="s">
        <v>299</v>
      </c>
      <c r="G49" s="565" t="s">
        <v>11</v>
      </c>
      <c r="H49" s="566">
        <v>43075</v>
      </c>
      <c r="I49" s="1036"/>
      <c r="J49" s="1042"/>
      <c r="K49" s="634">
        <f>38988000+16235779+9000000</f>
        <v>64223779</v>
      </c>
      <c r="L49" s="563"/>
      <c r="M49" s="563"/>
      <c r="N49" s="563"/>
      <c r="O49" s="563"/>
      <c r="P49" s="634">
        <f t="shared" si="8"/>
        <v>64223779</v>
      </c>
      <c r="Q49" s="527"/>
      <c r="R49" s="527"/>
      <c r="S49" s="527"/>
      <c r="T49" s="527"/>
      <c r="U49" s="527"/>
      <c r="V49" s="527"/>
      <c r="W49" s="527"/>
      <c r="X49" s="527"/>
      <c r="Y49" s="527"/>
      <c r="Z49" s="527"/>
      <c r="AA49" s="527"/>
    </row>
    <row r="50" spans="1:27" ht="79.900000000000006" customHeight="1">
      <c r="A50" s="1033"/>
      <c r="B50" s="583" t="s">
        <v>33</v>
      </c>
      <c r="C50" s="583" t="s">
        <v>302</v>
      </c>
      <c r="D50" s="583" t="s">
        <v>308</v>
      </c>
      <c r="E50" s="583" t="s">
        <v>346</v>
      </c>
      <c r="F50" s="571" t="s">
        <v>310</v>
      </c>
      <c r="G50" s="585" t="s">
        <v>14</v>
      </c>
      <c r="H50" s="573">
        <v>43075</v>
      </c>
      <c r="I50" s="1036"/>
      <c r="J50" s="635" t="s">
        <v>307</v>
      </c>
      <c r="K50" s="636">
        <v>6901026</v>
      </c>
      <c r="L50" s="636"/>
      <c r="M50" s="636"/>
      <c r="N50" s="636"/>
      <c r="O50" s="636"/>
      <c r="P50" s="636">
        <f t="shared" si="8"/>
        <v>6901026</v>
      </c>
      <c r="Q50" s="527"/>
      <c r="R50" s="527"/>
      <c r="S50" s="527"/>
      <c r="T50" s="527"/>
      <c r="U50" s="527"/>
      <c r="V50" s="527"/>
      <c r="W50" s="527"/>
      <c r="X50" s="527"/>
      <c r="Y50" s="527"/>
      <c r="Z50" s="527"/>
      <c r="AA50" s="527"/>
    </row>
    <row r="51" spans="1:27" ht="25.9" customHeight="1">
      <c r="A51" s="1023" t="s">
        <v>347</v>
      </c>
      <c r="B51" s="1024"/>
      <c r="C51" s="1024"/>
      <c r="D51" s="1024"/>
      <c r="E51" s="1024"/>
      <c r="F51" s="1024"/>
      <c r="G51" s="1025"/>
      <c r="H51" s="637"/>
      <c r="I51" s="637"/>
      <c r="J51" s="638"/>
      <c r="K51" s="639">
        <f t="shared" ref="K51:L51" si="9">SUM(K44:K50)</f>
        <v>2235438927</v>
      </c>
      <c r="L51" s="639">
        <f t="shared" si="9"/>
        <v>620382675</v>
      </c>
      <c r="M51" s="639"/>
      <c r="N51" s="639"/>
      <c r="O51" s="639"/>
      <c r="P51" s="640">
        <f>SUM(P44:P50)</f>
        <v>2855821602</v>
      </c>
      <c r="Q51" s="527"/>
      <c r="R51" s="527"/>
      <c r="S51" s="527"/>
      <c r="T51" s="527"/>
      <c r="U51" s="527"/>
      <c r="V51" s="527"/>
      <c r="W51" s="527"/>
      <c r="X51" s="527"/>
      <c r="Y51" s="527"/>
      <c r="Z51" s="527"/>
      <c r="AA51" s="527"/>
    </row>
    <row r="52" spans="1:27" ht="15.75" customHeight="1">
      <c r="A52" s="619"/>
      <c r="B52" s="619"/>
      <c r="C52" s="619"/>
      <c r="D52" s="619"/>
      <c r="E52" s="619"/>
      <c r="F52" s="619"/>
      <c r="G52" s="619"/>
      <c r="H52" s="619"/>
      <c r="I52" s="619"/>
      <c r="J52" s="619"/>
      <c r="K52" s="530"/>
      <c r="L52" s="530"/>
      <c r="M52" s="530"/>
      <c r="N52" s="530"/>
      <c r="O52" s="530"/>
      <c r="P52" s="620"/>
      <c r="Q52" s="527"/>
      <c r="R52" s="527"/>
      <c r="S52" s="527"/>
      <c r="T52" s="527"/>
      <c r="U52" s="527"/>
      <c r="V52" s="527"/>
      <c r="W52" s="527"/>
      <c r="X52" s="527"/>
      <c r="Y52" s="527"/>
      <c r="Z52" s="527"/>
      <c r="AA52" s="527"/>
    </row>
    <row r="53" spans="1:27" ht="15.75" customHeight="1">
      <c r="A53" s="1026" t="s">
        <v>348</v>
      </c>
      <c r="B53" s="1024"/>
      <c r="C53" s="1024"/>
      <c r="D53" s="1024"/>
      <c r="E53" s="1024"/>
      <c r="F53" s="1024"/>
      <c r="G53" s="1024"/>
      <c r="H53" s="1024"/>
      <c r="I53" s="1024"/>
      <c r="J53" s="1024"/>
      <c r="K53" s="1024"/>
      <c r="L53" s="1024"/>
      <c r="M53" s="1024"/>
      <c r="N53" s="1024"/>
      <c r="O53" s="1025"/>
      <c r="P53" s="641">
        <f>P51+P41</f>
        <v>17334253257</v>
      </c>
      <c r="Q53" s="527"/>
      <c r="R53" s="527"/>
      <c r="S53" s="527"/>
      <c r="T53" s="527"/>
      <c r="U53" s="527"/>
      <c r="V53" s="527"/>
      <c r="W53" s="527"/>
      <c r="X53" s="527"/>
      <c r="Y53" s="527"/>
      <c r="Z53" s="527"/>
      <c r="AA53" s="527"/>
    </row>
    <row r="54" spans="1:27" ht="15.75" customHeight="1">
      <c r="A54" s="619"/>
      <c r="B54" s="619"/>
      <c r="C54" s="619"/>
      <c r="D54" s="619"/>
      <c r="E54" s="619"/>
      <c r="F54" s="619"/>
      <c r="G54" s="619"/>
      <c r="H54" s="619"/>
      <c r="I54" s="619"/>
      <c r="J54" s="619"/>
      <c r="K54" s="530"/>
      <c r="L54" s="530"/>
      <c r="M54" s="530"/>
      <c r="N54" s="530"/>
      <c r="O54" s="530"/>
      <c r="P54" s="620"/>
      <c r="Q54" s="527"/>
      <c r="R54" s="527"/>
      <c r="S54" s="527"/>
      <c r="T54" s="527"/>
      <c r="U54" s="527"/>
      <c r="V54" s="527"/>
      <c r="W54" s="527"/>
      <c r="X54" s="527"/>
      <c r="Y54" s="527"/>
      <c r="Z54" s="527"/>
      <c r="AA54" s="527"/>
    </row>
    <row r="55" spans="1:27" ht="15.75" hidden="1" customHeight="1">
      <c r="A55" s="619"/>
      <c r="B55" s="619"/>
      <c r="C55" s="619"/>
      <c r="D55" s="619"/>
      <c r="E55" s="619"/>
      <c r="F55" s="619"/>
      <c r="G55" s="619"/>
      <c r="H55" s="619"/>
      <c r="I55" s="619"/>
      <c r="J55" s="619"/>
      <c r="K55" s="530"/>
      <c r="L55" s="530"/>
      <c r="M55" s="530"/>
      <c r="N55" s="530"/>
      <c r="O55" s="530"/>
      <c r="P55" s="620"/>
      <c r="Q55" s="527"/>
      <c r="R55" s="527"/>
      <c r="S55" s="527"/>
      <c r="T55" s="527"/>
      <c r="U55" s="527"/>
      <c r="V55" s="527"/>
      <c r="W55" s="527"/>
      <c r="X55" s="527"/>
      <c r="Y55" s="527"/>
      <c r="Z55" s="527"/>
      <c r="AA55" s="527"/>
    </row>
    <row r="56" spans="1:27" ht="15.75" hidden="1" customHeight="1">
      <c r="A56" s="619"/>
      <c r="B56" s="619"/>
      <c r="C56" s="619"/>
      <c r="D56" s="619"/>
      <c r="E56" s="619"/>
      <c r="F56" s="619"/>
      <c r="G56" s="619"/>
      <c r="H56" s="619"/>
      <c r="I56" s="619"/>
      <c r="J56" s="619"/>
      <c r="K56" s="530"/>
      <c r="L56" s="530"/>
      <c r="M56" s="530"/>
      <c r="N56" s="530"/>
      <c r="O56" s="530"/>
      <c r="P56" s="620"/>
      <c r="Q56" s="527"/>
      <c r="R56" s="527"/>
      <c r="S56" s="527"/>
      <c r="T56" s="527"/>
      <c r="U56" s="527"/>
      <c r="V56" s="527"/>
      <c r="W56" s="527"/>
      <c r="X56" s="527"/>
      <c r="Y56" s="527"/>
      <c r="Z56" s="527"/>
      <c r="AA56" s="527"/>
    </row>
    <row r="57" spans="1:27" ht="15.75" hidden="1" customHeight="1">
      <c r="A57" s="619"/>
      <c r="B57" s="619"/>
      <c r="C57" s="619"/>
      <c r="D57" s="619"/>
      <c r="E57" s="619"/>
      <c r="F57" s="619"/>
      <c r="G57" s="619"/>
      <c r="H57" s="619"/>
      <c r="I57" s="619"/>
      <c r="J57" s="619"/>
      <c r="K57" s="530"/>
      <c r="L57" s="530"/>
      <c r="M57" s="530"/>
      <c r="N57" s="530"/>
      <c r="O57" s="530"/>
      <c r="P57" s="620"/>
      <c r="Q57" s="527"/>
      <c r="R57" s="527"/>
      <c r="S57" s="527"/>
      <c r="T57" s="527"/>
      <c r="U57" s="527"/>
      <c r="V57" s="527"/>
      <c r="W57" s="527"/>
      <c r="X57" s="527"/>
      <c r="Y57" s="527"/>
      <c r="Z57" s="527"/>
      <c r="AA57" s="527"/>
    </row>
    <row r="58" spans="1:27" ht="15.75" hidden="1" customHeight="1">
      <c r="A58" s="619"/>
      <c r="B58" s="619"/>
      <c r="C58" s="619"/>
      <c r="D58" s="619"/>
      <c r="E58" s="619"/>
      <c r="F58" s="619"/>
      <c r="G58" s="619"/>
      <c r="H58" s="619"/>
      <c r="I58" s="619"/>
      <c r="J58" s="619"/>
      <c r="K58" s="530"/>
      <c r="L58" s="530"/>
      <c r="M58" s="530"/>
      <c r="N58" s="530"/>
      <c r="O58" s="530"/>
      <c r="P58" s="620"/>
      <c r="Q58" s="527"/>
      <c r="R58" s="527"/>
      <c r="S58" s="527"/>
      <c r="T58" s="527"/>
      <c r="U58" s="527"/>
      <c r="V58" s="527"/>
      <c r="W58" s="527"/>
      <c r="X58" s="527"/>
      <c r="Y58" s="527"/>
      <c r="Z58" s="527"/>
      <c r="AA58" s="527"/>
    </row>
    <row r="59" spans="1:27" ht="15.75" hidden="1" customHeight="1">
      <c r="A59" s="619"/>
      <c r="B59" s="619"/>
      <c r="C59" s="619"/>
      <c r="D59" s="619"/>
      <c r="E59" s="619"/>
      <c r="F59" s="619"/>
      <c r="G59" s="619"/>
      <c r="H59" s="619"/>
      <c r="I59" s="619"/>
      <c r="J59" s="619"/>
      <c r="K59" s="530"/>
      <c r="L59" s="530"/>
      <c r="M59" s="530"/>
      <c r="N59" s="530"/>
      <c r="O59" s="530"/>
      <c r="P59" s="620"/>
      <c r="Q59" s="527"/>
      <c r="R59" s="527"/>
      <c r="S59" s="527"/>
      <c r="T59" s="527"/>
      <c r="U59" s="527"/>
      <c r="V59" s="527"/>
      <c r="W59" s="527"/>
      <c r="X59" s="527"/>
      <c r="Y59" s="527"/>
      <c r="Z59" s="527"/>
      <c r="AA59" s="527"/>
    </row>
    <row r="60" spans="1:27" ht="15.75" hidden="1" customHeight="1">
      <c r="A60" s="619"/>
      <c r="B60" s="619"/>
      <c r="C60" s="619"/>
      <c r="D60" s="619"/>
      <c r="E60" s="619"/>
      <c r="F60" s="619"/>
      <c r="G60" s="619"/>
      <c r="H60" s="619"/>
      <c r="I60" s="619"/>
      <c r="J60" s="619"/>
      <c r="K60" s="530"/>
      <c r="L60" s="530"/>
      <c r="M60" s="530"/>
      <c r="N60" s="530"/>
      <c r="O60" s="530"/>
      <c r="P60" s="620"/>
      <c r="Q60" s="527"/>
      <c r="R60" s="527"/>
      <c r="S60" s="527"/>
      <c r="T60" s="527"/>
      <c r="U60" s="527"/>
      <c r="V60" s="527"/>
      <c r="W60" s="527"/>
      <c r="X60" s="527"/>
      <c r="Y60" s="527"/>
      <c r="Z60" s="527"/>
      <c r="AA60" s="527"/>
    </row>
    <row r="61" spans="1:27" ht="15.75" hidden="1" customHeight="1">
      <c r="A61" s="619"/>
      <c r="B61" s="619"/>
      <c r="C61" s="619"/>
      <c r="D61" s="619"/>
      <c r="E61" s="619"/>
      <c r="F61" s="619"/>
      <c r="G61" s="619"/>
      <c r="H61" s="619"/>
      <c r="I61" s="619"/>
      <c r="J61" s="619"/>
      <c r="K61" s="530"/>
      <c r="L61" s="530"/>
      <c r="M61" s="530"/>
      <c r="N61" s="530"/>
      <c r="O61" s="530"/>
      <c r="P61" s="620"/>
      <c r="Q61" s="527"/>
      <c r="R61" s="527"/>
      <c r="S61" s="527"/>
      <c r="T61" s="527"/>
      <c r="U61" s="527"/>
      <c r="V61" s="527"/>
      <c r="W61" s="527"/>
      <c r="X61" s="527"/>
      <c r="Y61" s="527"/>
      <c r="Z61" s="527"/>
      <c r="AA61" s="527"/>
    </row>
    <row r="62" spans="1:27" ht="15.75" hidden="1" customHeight="1">
      <c r="A62" s="619"/>
      <c r="B62" s="619"/>
      <c r="C62" s="619"/>
      <c r="D62" s="619"/>
      <c r="E62" s="619"/>
      <c r="F62" s="619"/>
      <c r="G62" s="619"/>
      <c r="H62" s="619"/>
      <c r="I62" s="619"/>
      <c r="J62" s="619"/>
      <c r="K62" s="530"/>
      <c r="L62" s="530"/>
      <c r="M62" s="530"/>
      <c r="N62" s="530"/>
      <c r="O62" s="530"/>
      <c r="P62" s="620"/>
      <c r="Q62" s="527"/>
      <c r="R62" s="527"/>
      <c r="S62" s="527"/>
      <c r="T62" s="527"/>
      <c r="U62" s="527"/>
      <c r="V62" s="527"/>
      <c r="W62" s="527"/>
      <c r="X62" s="527"/>
      <c r="Y62" s="527"/>
      <c r="Z62" s="527"/>
      <c r="AA62" s="527"/>
    </row>
    <row r="63" spans="1:27" ht="15.75" hidden="1" customHeight="1">
      <c r="A63" s="619"/>
      <c r="B63" s="619"/>
      <c r="C63" s="619"/>
      <c r="D63" s="619"/>
      <c r="E63" s="619"/>
      <c r="F63" s="619"/>
      <c r="G63" s="619"/>
      <c r="H63" s="619"/>
      <c r="I63" s="619"/>
      <c r="J63" s="619"/>
      <c r="K63" s="530"/>
      <c r="L63" s="530"/>
      <c r="M63" s="530"/>
      <c r="N63" s="530"/>
      <c r="O63" s="530"/>
      <c r="P63" s="620"/>
      <c r="Q63" s="527"/>
      <c r="R63" s="527"/>
      <c r="S63" s="527"/>
      <c r="T63" s="527"/>
      <c r="U63" s="527"/>
      <c r="V63" s="527"/>
      <c r="W63" s="527"/>
      <c r="X63" s="527"/>
      <c r="Y63" s="527"/>
      <c r="Z63" s="527"/>
      <c r="AA63" s="527"/>
    </row>
    <row r="64" spans="1:27" ht="15.75" hidden="1" customHeight="1">
      <c r="A64" s="619"/>
      <c r="B64" s="619"/>
      <c r="C64" s="619"/>
      <c r="D64" s="619"/>
      <c r="E64" s="619"/>
      <c r="F64" s="619"/>
      <c r="G64" s="619"/>
      <c r="H64" s="619"/>
      <c r="I64" s="619"/>
      <c r="J64" s="619"/>
      <c r="K64" s="530"/>
      <c r="L64" s="530"/>
      <c r="M64" s="530"/>
      <c r="N64" s="530"/>
      <c r="O64" s="530"/>
      <c r="P64" s="620"/>
      <c r="Q64" s="527"/>
      <c r="R64" s="527"/>
      <c r="S64" s="527"/>
      <c r="T64" s="527"/>
      <c r="U64" s="527"/>
      <c r="V64" s="527"/>
      <c r="W64" s="527"/>
      <c r="X64" s="527"/>
      <c r="Y64" s="527"/>
      <c r="Z64" s="527"/>
      <c r="AA64" s="527"/>
    </row>
    <row r="65" spans="1:27" ht="15.75" hidden="1" customHeight="1">
      <c r="A65" s="619"/>
      <c r="B65" s="619"/>
      <c r="C65" s="619"/>
      <c r="D65" s="619"/>
      <c r="E65" s="619"/>
      <c r="F65" s="619"/>
      <c r="G65" s="619"/>
      <c r="H65" s="619"/>
      <c r="I65" s="619"/>
      <c r="J65" s="619"/>
      <c r="K65" s="530"/>
      <c r="L65" s="530"/>
      <c r="M65" s="530"/>
      <c r="N65" s="530"/>
      <c r="O65" s="530"/>
      <c r="P65" s="620"/>
      <c r="Q65" s="527"/>
      <c r="R65" s="527"/>
      <c r="S65" s="527"/>
      <c r="T65" s="527"/>
      <c r="U65" s="527"/>
      <c r="V65" s="527"/>
      <c r="W65" s="527"/>
      <c r="X65" s="527"/>
      <c r="Y65" s="527"/>
      <c r="Z65" s="527"/>
      <c r="AA65" s="527"/>
    </row>
    <row r="66" spans="1:27" ht="15.75" hidden="1" customHeight="1">
      <c r="A66" s="619"/>
      <c r="B66" s="619"/>
      <c r="C66" s="619"/>
      <c r="D66" s="619"/>
      <c r="E66" s="619"/>
      <c r="F66" s="619"/>
      <c r="G66" s="619"/>
      <c r="H66" s="619"/>
      <c r="I66" s="619"/>
      <c r="J66" s="619"/>
      <c r="K66" s="530"/>
      <c r="L66" s="530"/>
      <c r="M66" s="530"/>
      <c r="N66" s="530"/>
      <c r="O66" s="530"/>
      <c r="P66" s="620"/>
      <c r="Q66" s="527"/>
      <c r="R66" s="527"/>
      <c r="S66" s="527"/>
      <c r="T66" s="527"/>
      <c r="U66" s="527"/>
      <c r="V66" s="527"/>
      <c r="W66" s="527"/>
      <c r="X66" s="527"/>
      <c r="Y66" s="527"/>
      <c r="Z66" s="527"/>
      <c r="AA66" s="527"/>
    </row>
    <row r="67" spans="1:27" ht="15.75" hidden="1" customHeight="1">
      <c r="A67" s="619"/>
      <c r="B67" s="619"/>
      <c r="C67" s="619"/>
      <c r="D67" s="619"/>
      <c r="E67" s="619"/>
      <c r="F67" s="619"/>
      <c r="G67" s="619"/>
      <c r="H67" s="619"/>
      <c r="I67" s="619"/>
      <c r="J67" s="619"/>
      <c r="K67" s="530"/>
      <c r="L67" s="530"/>
      <c r="M67" s="530"/>
      <c r="N67" s="530"/>
      <c r="O67" s="530"/>
      <c r="P67" s="620"/>
      <c r="Q67" s="527"/>
      <c r="R67" s="527"/>
      <c r="S67" s="527"/>
      <c r="T67" s="527"/>
      <c r="U67" s="527"/>
      <c r="V67" s="527"/>
      <c r="W67" s="527"/>
      <c r="X67" s="527"/>
      <c r="Y67" s="527"/>
      <c r="Z67" s="527"/>
      <c r="AA67" s="527"/>
    </row>
    <row r="68" spans="1:27" ht="15.75" hidden="1" customHeight="1">
      <c r="A68" s="619"/>
      <c r="B68" s="619"/>
      <c r="C68" s="619"/>
      <c r="D68" s="619"/>
      <c r="E68" s="619"/>
      <c r="F68" s="619"/>
      <c r="G68" s="619"/>
      <c r="H68" s="619"/>
      <c r="I68" s="619"/>
      <c r="J68" s="619"/>
      <c r="K68" s="530"/>
      <c r="L68" s="530"/>
      <c r="M68" s="530"/>
      <c r="N68" s="530"/>
      <c r="O68" s="530"/>
      <c r="P68" s="620"/>
      <c r="Q68" s="527"/>
      <c r="R68" s="527"/>
      <c r="S68" s="527"/>
      <c r="T68" s="527"/>
      <c r="U68" s="527"/>
      <c r="V68" s="527"/>
      <c r="W68" s="527"/>
      <c r="X68" s="527"/>
      <c r="Y68" s="527"/>
      <c r="Z68" s="527"/>
      <c r="AA68" s="527"/>
    </row>
    <row r="69" spans="1:27" ht="15.75" hidden="1" customHeight="1">
      <c r="A69" s="619"/>
      <c r="B69" s="619"/>
      <c r="C69" s="619"/>
      <c r="D69" s="619"/>
      <c r="E69" s="619"/>
      <c r="F69" s="619"/>
      <c r="G69" s="619"/>
      <c r="H69" s="619"/>
      <c r="I69" s="619"/>
      <c r="J69" s="619"/>
      <c r="K69" s="530"/>
      <c r="L69" s="530"/>
      <c r="M69" s="530"/>
      <c r="N69" s="530"/>
      <c r="O69" s="530"/>
      <c r="P69" s="620"/>
      <c r="Q69" s="527"/>
      <c r="R69" s="527"/>
      <c r="S69" s="527"/>
      <c r="T69" s="527"/>
      <c r="U69" s="527"/>
      <c r="V69" s="527"/>
      <c r="W69" s="527"/>
      <c r="X69" s="527"/>
      <c r="Y69" s="527"/>
      <c r="Z69" s="527"/>
      <c r="AA69" s="527"/>
    </row>
    <row r="70" spans="1:27" ht="15.75" customHeight="1">
      <c r="A70" s="619"/>
      <c r="B70" s="619"/>
      <c r="C70" s="619"/>
      <c r="D70" s="619"/>
      <c r="E70" s="619"/>
      <c r="F70" s="619"/>
      <c r="G70" s="619"/>
      <c r="H70" s="619"/>
      <c r="I70" s="619"/>
      <c r="J70" s="619"/>
      <c r="K70" s="530"/>
      <c r="L70" s="530"/>
      <c r="M70" s="530"/>
      <c r="N70" s="642"/>
      <c r="O70" s="642"/>
      <c r="P70" s="643"/>
      <c r="Q70" s="644"/>
      <c r="R70" s="527"/>
      <c r="S70" s="527"/>
      <c r="T70" s="527"/>
      <c r="U70" s="527"/>
      <c r="V70" s="527"/>
      <c r="W70" s="527"/>
      <c r="X70" s="527"/>
      <c r="Y70" s="527"/>
      <c r="Z70" s="527"/>
      <c r="AA70" s="527"/>
    </row>
    <row r="71" spans="1:27" ht="30.75" customHeight="1">
      <c r="A71" s="1027" t="s">
        <v>349</v>
      </c>
      <c r="B71" s="1028"/>
      <c r="C71" s="1028"/>
      <c r="D71" s="1028"/>
      <c r="E71" s="1028"/>
      <c r="F71" s="1028"/>
      <c r="G71" s="1028"/>
      <c r="H71" s="1028"/>
      <c r="I71" s="1028"/>
      <c r="J71" s="1028"/>
      <c r="K71" s="527"/>
      <c r="L71" s="530"/>
      <c r="M71" s="527"/>
      <c r="N71" s="644"/>
      <c r="O71" s="644"/>
      <c r="P71" s="644"/>
      <c r="Q71" s="644"/>
      <c r="R71" s="527"/>
      <c r="S71" s="527"/>
      <c r="T71" s="527"/>
      <c r="U71" s="527"/>
      <c r="V71" s="527"/>
      <c r="W71" s="527"/>
      <c r="X71" s="527"/>
    </row>
    <row r="72" spans="1:27" ht="15.75" customHeight="1">
      <c r="A72" s="1028"/>
      <c r="B72" s="1028"/>
      <c r="C72" s="1028"/>
      <c r="D72" s="1028"/>
      <c r="E72" s="1028"/>
      <c r="F72" s="1028"/>
      <c r="G72" s="1028"/>
      <c r="H72" s="1028"/>
      <c r="I72" s="1028"/>
      <c r="J72" s="1028"/>
      <c r="K72" s="527"/>
      <c r="L72" s="527"/>
      <c r="M72" s="527"/>
      <c r="N72" s="644"/>
      <c r="O72" s="644"/>
      <c r="P72" s="644"/>
      <c r="Q72" s="644"/>
      <c r="R72" s="527"/>
      <c r="S72" s="527"/>
      <c r="T72" s="527"/>
      <c r="U72" s="527"/>
      <c r="V72" s="527"/>
      <c r="W72" s="527"/>
      <c r="X72" s="527"/>
    </row>
    <row r="73" spans="1:27" ht="15.75" customHeight="1">
      <c r="A73" s="1028"/>
      <c r="B73" s="1028"/>
      <c r="C73" s="1028"/>
      <c r="D73" s="1028"/>
      <c r="E73" s="1028"/>
      <c r="F73" s="1028"/>
      <c r="G73" s="1028"/>
      <c r="H73" s="1028"/>
      <c r="I73" s="1028"/>
      <c r="J73" s="1028"/>
      <c r="K73" s="527"/>
      <c r="L73" s="527"/>
      <c r="M73" s="527"/>
      <c r="N73" s="644"/>
      <c r="O73" s="644"/>
      <c r="P73" s="644"/>
      <c r="Q73" s="644"/>
      <c r="R73" s="527"/>
      <c r="S73" s="527"/>
      <c r="T73" s="527"/>
      <c r="U73" s="527"/>
      <c r="V73" s="527"/>
      <c r="W73" s="527"/>
      <c r="X73" s="527"/>
    </row>
    <row r="74" spans="1:27" ht="15" customHeight="1">
      <c r="A74" s="527"/>
      <c r="B74" s="527"/>
      <c r="C74" s="527"/>
      <c r="D74" s="527"/>
      <c r="E74" s="527"/>
      <c r="F74" s="527"/>
      <c r="G74" s="527"/>
      <c r="H74" s="527"/>
      <c r="I74" s="527"/>
      <c r="J74" s="527"/>
      <c r="K74" s="527"/>
      <c r="L74" s="527"/>
      <c r="M74" s="527"/>
      <c r="N74" s="644"/>
      <c r="O74" s="644"/>
      <c r="P74" s="644"/>
      <c r="Q74" s="644"/>
      <c r="R74" s="527"/>
      <c r="S74" s="527"/>
      <c r="T74" s="527"/>
      <c r="U74" s="527"/>
      <c r="V74" s="527"/>
      <c r="W74" s="527"/>
      <c r="X74" s="527"/>
    </row>
    <row r="75" spans="1:27" ht="15" customHeight="1">
      <c r="A75" s="1027" t="s">
        <v>350</v>
      </c>
      <c r="B75" s="1028"/>
      <c r="C75" s="1028"/>
      <c r="D75" s="1028"/>
      <c r="E75" s="1028"/>
      <c r="F75" s="1028"/>
      <c r="G75" s="1028"/>
      <c r="H75" s="1028"/>
      <c r="I75" s="1028"/>
      <c r="J75" s="1028"/>
      <c r="K75" s="527"/>
      <c r="L75" s="527"/>
      <c r="M75" s="527"/>
      <c r="N75" s="644"/>
      <c r="O75" s="644"/>
      <c r="P75" s="644"/>
      <c r="Q75" s="644"/>
      <c r="R75" s="527"/>
      <c r="S75" s="527"/>
      <c r="T75" s="527"/>
      <c r="U75" s="527"/>
      <c r="V75" s="527"/>
      <c r="W75" s="527"/>
      <c r="X75" s="527"/>
    </row>
    <row r="76" spans="1:27" ht="47.25" customHeight="1">
      <c r="A76" s="1028"/>
      <c r="B76" s="1028"/>
      <c r="C76" s="1028"/>
      <c r="D76" s="1028"/>
      <c r="E76" s="1028"/>
      <c r="F76" s="1028"/>
      <c r="G76" s="1028"/>
      <c r="H76" s="1028"/>
      <c r="I76" s="1028"/>
      <c r="J76" s="1028"/>
      <c r="K76" s="527"/>
      <c r="L76" s="527"/>
      <c r="M76" s="527"/>
      <c r="N76" s="644"/>
      <c r="O76" s="644"/>
      <c r="P76" s="644"/>
      <c r="Q76" s="644"/>
      <c r="R76" s="527"/>
      <c r="S76" s="527"/>
      <c r="T76" s="527"/>
      <c r="U76" s="527"/>
      <c r="V76" s="527"/>
      <c r="W76" s="527"/>
      <c r="X76" s="527"/>
    </row>
    <row r="77" spans="1:27" ht="36.75" customHeight="1">
      <c r="A77" s="1028"/>
      <c r="B77" s="1028"/>
      <c r="C77" s="1028"/>
      <c r="D77" s="1028"/>
      <c r="E77" s="1028"/>
      <c r="F77" s="1028"/>
      <c r="G77" s="1028"/>
      <c r="H77" s="1028"/>
      <c r="I77" s="1028"/>
      <c r="J77" s="1028"/>
      <c r="K77" s="527"/>
      <c r="L77" s="527"/>
      <c r="M77" s="527"/>
      <c r="N77" s="644"/>
      <c r="O77" s="642"/>
      <c r="P77" s="645"/>
      <c r="Q77" s="644"/>
      <c r="R77" s="527"/>
      <c r="S77" s="527"/>
      <c r="T77" s="527"/>
      <c r="U77" s="527"/>
      <c r="V77" s="527"/>
      <c r="W77" s="527"/>
      <c r="X77" s="527"/>
      <c r="Y77" s="527"/>
      <c r="Z77" s="527"/>
      <c r="AA77" s="527"/>
    </row>
    <row r="78" spans="1:27" ht="15.75" hidden="1" customHeight="1">
      <c r="A78" s="527"/>
      <c r="B78" s="646"/>
      <c r="C78" s="527"/>
      <c r="D78" s="527"/>
      <c r="E78" s="527"/>
      <c r="F78" s="527"/>
      <c r="G78" s="527"/>
      <c r="H78" s="527"/>
      <c r="I78" s="527"/>
      <c r="J78" s="527"/>
      <c r="K78" s="527"/>
      <c r="L78" s="527"/>
      <c r="M78" s="527"/>
      <c r="N78" s="644"/>
      <c r="O78" s="642"/>
      <c r="P78" s="643"/>
      <c r="Q78" s="644"/>
      <c r="R78" s="527"/>
      <c r="S78" s="527"/>
      <c r="T78" s="527"/>
      <c r="U78" s="527"/>
      <c r="V78" s="527"/>
      <c r="W78" s="527"/>
      <c r="X78" s="527"/>
      <c r="Y78" s="527"/>
      <c r="Z78" s="527"/>
      <c r="AA78" s="527"/>
    </row>
    <row r="79" spans="1:27" ht="15.75" hidden="1" customHeight="1">
      <c r="A79" s="527"/>
      <c r="B79" s="647"/>
      <c r="C79" s="527"/>
      <c r="D79" s="527"/>
      <c r="E79" s="527"/>
      <c r="F79" s="527"/>
      <c r="G79" s="527"/>
      <c r="H79" s="527"/>
      <c r="I79" s="527"/>
      <c r="J79" s="527"/>
      <c r="K79" s="527"/>
      <c r="L79" s="527"/>
      <c r="M79" s="527"/>
      <c r="N79" s="644"/>
      <c r="O79" s="642"/>
      <c r="P79" s="645"/>
      <c r="Q79" s="644"/>
      <c r="R79" s="527"/>
      <c r="S79" s="527"/>
      <c r="T79" s="527"/>
      <c r="U79" s="527"/>
      <c r="V79" s="527"/>
      <c r="W79" s="527"/>
      <c r="X79" s="527"/>
      <c r="Y79" s="527"/>
      <c r="Z79" s="527"/>
      <c r="AA79" s="527"/>
    </row>
    <row r="80" spans="1:27" ht="15.75" hidden="1" customHeight="1">
      <c r="A80" s="527"/>
      <c r="B80" s="647"/>
      <c r="C80" s="527"/>
      <c r="D80" s="527"/>
      <c r="E80" s="527"/>
      <c r="F80" s="527"/>
      <c r="G80" s="527"/>
      <c r="H80" s="527"/>
      <c r="I80" s="527"/>
      <c r="J80" s="527"/>
      <c r="K80" s="527"/>
      <c r="L80" s="527"/>
      <c r="M80" s="527"/>
      <c r="N80" s="644"/>
      <c r="O80" s="642"/>
      <c r="P80" s="645"/>
      <c r="Q80" s="644"/>
      <c r="R80" s="527"/>
      <c r="S80" s="527"/>
      <c r="T80" s="527"/>
      <c r="U80" s="527"/>
      <c r="V80" s="527"/>
      <c r="W80" s="527"/>
      <c r="X80" s="527"/>
      <c r="Y80" s="527"/>
      <c r="Z80" s="527"/>
      <c r="AA80" s="527"/>
    </row>
    <row r="81" spans="1:27" ht="15.75" hidden="1" customHeight="1">
      <c r="A81" s="527"/>
      <c r="B81" s="647"/>
      <c r="C81" s="527"/>
      <c r="D81" s="527"/>
      <c r="E81" s="527"/>
      <c r="F81" s="527"/>
      <c r="G81" s="527"/>
      <c r="H81" s="527"/>
      <c r="I81" s="527"/>
      <c r="J81" s="527"/>
      <c r="K81" s="527"/>
      <c r="L81" s="527"/>
      <c r="M81" s="527"/>
      <c r="N81" s="644"/>
      <c r="O81" s="642"/>
      <c r="P81" s="645"/>
      <c r="Q81" s="644"/>
      <c r="R81" s="527"/>
      <c r="S81" s="527"/>
      <c r="T81" s="527"/>
      <c r="U81" s="527"/>
      <c r="V81" s="527"/>
      <c r="W81" s="527"/>
      <c r="X81" s="527"/>
      <c r="Y81" s="527"/>
      <c r="Z81" s="527"/>
      <c r="AA81" s="527"/>
    </row>
    <row r="82" spans="1:27" ht="15.75" hidden="1" customHeight="1">
      <c r="A82" s="527"/>
      <c r="B82" s="647"/>
      <c r="C82" s="527"/>
      <c r="D82" s="527"/>
      <c r="E82" s="527"/>
      <c r="F82" s="527"/>
      <c r="G82" s="527"/>
      <c r="H82" s="527"/>
      <c r="I82" s="527"/>
      <c r="J82" s="527"/>
      <c r="K82" s="527"/>
      <c r="L82" s="527"/>
      <c r="M82" s="527"/>
      <c r="N82" s="644"/>
      <c r="O82" s="642"/>
      <c r="P82" s="645"/>
      <c r="Q82" s="644"/>
      <c r="R82" s="527"/>
      <c r="S82" s="527"/>
      <c r="T82" s="527"/>
      <c r="U82" s="527"/>
      <c r="V82" s="527"/>
      <c r="W82" s="527"/>
      <c r="X82" s="527"/>
      <c r="Y82" s="527"/>
      <c r="Z82" s="527"/>
      <c r="AA82" s="527"/>
    </row>
    <row r="83" spans="1:27" ht="15.75" hidden="1" customHeight="1">
      <c r="A83" s="527"/>
      <c r="B83" s="647"/>
      <c r="C83" s="527"/>
      <c r="D83" s="527"/>
      <c r="E83" s="527"/>
      <c r="F83" s="527"/>
      <c r="G83" s="527"/>
      <c r="H83" s="527"/>
      <c r="I83" s="527"/>
      <c r="J83" s="527"/>
      <c r="K83" s="527"/>
      <c r="L83" s="527"/>
      <c r="M83" s="527"/>
      <c r="N83" s="644"/>
      <c r="O83" s="642"/>
      <c r="P83" s="645"/>
      <c r="Q83" s="644"/>
      <c r="R83" s="527"/>
      <c r="S83" s="527"/>
      <c r="T83" s="527"/>
      <c r="U83" s="527"/>
      <c r="V83" s="527"/>
      <c r="W83" s="527"/>
      <c r="X83" s="527"/>
      <c r="Y83" s="527"/>
      <c r="Z83" s="527"/>
      <c r="AA83" s="527"/>
    </row>
    <row r="84" spans="1:27" ht="15.75" hidden="1" customHeight="1">
      <c r="A84" s="527"/>
      <c r="B84" s="647"/>
      <c r="C84" s="527"/>
      <c r="D84" s="527"/>
      <c r="E84" s="527"/>
      <c r="F84" s="527"/>
      <c r="G84" s="527"/>
      <c r="H84" s="527"/>
      <c r="I84" s="527"/>
      <c r="J84" s="527"/>
      <c r="K84" s="527"/>
      <c r="L84" s="527"/>
      <c r="M84" s="527"/>
      <c r="N84" s="644"/>
      <c r="O84" s="642"/>
      <c r="P84" s="645"/>
      <c r="Q84" s="644"/>
      <c r="R84" s="527"/>
      <c r="S84" s="527"/>
      <c r="T84" s="527"/>
      <c r="U84" s="527"/>
      <c r="V84" s="527"/>
      <c r="W84" s="527"/>
      <c r="X84" s="527"/>
      <c r="Y84" s="527"/>
      <c r="Z84" s="527"/>
      <c r="AA84" s="527"/>
    </row>
    <row r="85" spans="1:27" ht="15.75" hidden="1" customHeight="1">
      <c r="A85" s="527"/>
      <c r="B85" s="647"/>
      <c r="C85" s="527"/>
      <c r="D85" s="527"/>
      <c r="E85" s="527"/>
      <c r="F85" s="527"/>
      <c r="G85" s="527"/>
      <c r="H85" s="527"/>
      <c r="I85" s="527"/>
      <c r="J85" s="527"/>
      <c r="K85" s="527"/>
      <c r="L85" s="527"/>
      <c r="M85" s="527"/>
      <c r="N85" s="644"/>
      <c r="O85" s="642"/>
      <c r="P85" s="645"/>
      <c r="Q85" s="644"/>
      <c r="R85" s="527"/>
      <c r="S85" s="527"/>
      <c r="T85" s="527"/>
      <c r="U85" s="527"/>
      <c r="V85" s="527"/>
      <c r="W85" s="527"/>
      <c r="X85" s="527"/>
      <c r="Y85" s="527"/>
      <c r="Z85" s="527"/>
      <c r="AA85" s="527"/>
    </row>
    <row r="86" spans="1:27" ht="15.75" hidden="1" customHeight="1">
      <c r="A86" s="527"/>
      <c r="B86" s="647"/>
      <c r="C86" s="527"/>
      <c r="D86" s="527"/>
      <c r="E86" s="527"/>
      <c r="F86" s="527"/>
      <c r="G86" s="527"/>
      <c r="H86" s="527"/>
      <c r="I86" s="527"/>
      <c r="J86" s="527"/>
      <c r="K86" s="527"/>
      <c r="L86" s="527"/>
      <c r="M86" s="527"/>
      <c r="N86" s="644"/>
      <c r="O86" s="642"/>
      <c r="P86" s="645"/>
      <c r="Q86" s="644"/>
      <c r="R86" s="527"/>
      <c r="S86" s="527"/>
      <c r="T86" s="527"/>
      <c r="U86" s="527"/>
      <c r="V86" s="527"/>
      <c r="W86" s="527"/>
      <c r="X86" s="527"/>
      <c r="Y86" s="527"/>
      <c r="Z86" s="527"/>
      <c r="AA86" s="527"/>
    </row>
    <row r="87" spans="1:27" ht="15.75" hidden="1" customHeight="1">
      <c r="A87" s="527"/>
      <c r="B87" s="647"/>
      <c r="C87" s="527"/>
      <c r="D87" s="527"/>
      <c r="E87" s="527"/>
      <c r="F87" s="527"/>
      <c r="G87" s="527"/>
      <c r="H87" s="527"/>
      <c r="I87" s="527"/>
      <c r="J87" s="527"/>
      <c r="K87" s="527"/>
      <c r="L87" s="527"/>
      <c r="M87" s="527"/>
      <c r="N87" s="644"/>
      <c r="O87" s="642"/>
      <c r="P87" s="645"/>
      <c r="Q87" s="644"/>
      <c r="R87" s="527"/>
      <c r="S87" s="527"/>
      <c r="T87" s="527"/>
      <c r="U87" s="527"/>
      <c r="V87" s="527"/>
      <c r="W87" s="527"/>
      <c r="X87" s="527"/>
      <c r="Y87" s="527"/>
      <c r="Z87" s="527"/>
      <c r="AA87" s="527"/>
    </row>
    <row r="88" spans="1:27" ht="15.75" hidden="1" customHeight="1">
      <c r="A88" s="527"/>
      <c r="B88" s="647"/>
      <c r="C88" s="527"/>
      <c r="D88" s="527"/>
      <c r="E88" s="527"/>
      <c r="F88" s="527"/>
      <c r="G88" s="527"/>
      <c r="H88" s="527"/>
      <c r="I88" s="527"/>
      <c r="J88" s="527"/>
      <c r="K88" s="527"/>
      <c r="L88" s="527"/>
      <c r="M88" s="527"/>
      <c r="N88" s="644"/>
      <c r="O88" s="642"/>
      <c r="P88" s="645"/>
      <c r="Q88" s="644"/>
      <c r="R88" s="527"/>
      <c r="S88" s="527"/>
      <c r="T88" s="527"/>
      <c r="U88" s="527"/>
      <c r="V88" s="527"/>
      <c r="W88" s="527"/>
      <c r="X88" s="527"/>
      <c r="Y88" s="527"/>
      <c r="Z88" s="527"/>
      <c r="AA88" s="527"/>
    </row>
    <row r="89" spans="1:27" ht="15.75" hidden="1" customHeight="1">
      <c r="A89" s="527"/>
      <c r="B89" s="647"/>
      <c r="C89" s="527"/>
      <c r="D89" s="527"/>
      <c r="E89" s="527"/>
      <c r="F89" s="527"/>
      <c r="G89" s="527"/>
      <c r="H89" s="527"/>
      <c r="I89" s="527"/>
      <c r="J89" s="527"/>
      <c r="K89" s="527"/>
      <c r="L89" s="527"/>
      <c r="M89" s="527"/>
      <c r="N89" s="644"/>
      <c r="O89" s="642"/>
      <c r="P89" s="645"/>
      <c r="Q89" s="644"/>
      <c r="R89" s="527"/>
      <c r="S89" s="527"/>
      <c r="T89" s="527"/>
      <c r="U89" s="527"/>
      <c r="V89" s="527"/>
      <c r="W89" s="527"/>
      <c r="X89" s="527"/>
      <c r="Y89" s="527"/>
      <c r="Z89" s="527"/>
      <c r="AA89" s="527"/>
    </row>
    <row r="90" spans="1:27" ht="15.75" hidden="1" customHeight="1">
      <c r="A90" s="527"/>
      <c r="B90" s="647"/>
      <c r="C90" s="527"/>
      <c r="D90" s="527"/>
      <c r="E90" s="527"/>
      <c r="F90" s="527"/>
      <c r="G90" s="527"/>
      <c r="H90" s="527"/>
      <c r="I90" s="527"/>
      <c r="J90" s="527"/>
      <c r="K90" s="527"/>
      <c r="L90" s="527"/>
      <c r="M90" s="527"/>
      <c r="N90" s="644"/>
      <c r="O90" s="642"/>
      <c r="P90" s="645"/>
      <c r="Q90" s="644"/>
      <c r="R90" s="527"/>
      <c r="S90" s="527"/>
      <c r="T90" s="527"/>
      <c r="U90" s="527"/>
      <c r="V90" s="527"/>
      <c r="W90" s="527"/>
      <c r="X90" s="527"/>
      <c r="Y90" s="527"/>
      <c r="Z90" s="527"/>
      <c r="AA90" s="527"/>
    </row>
    <row r="91" spans="1:27" ht="15.75" hidden="1" customHeight="1">
      <c r="A91" s="527"/>
      <c r="B91" s="647"/>
      <c r="C91" s="527"/>
      <c r="D91" s="527"/>
      <c r="E91" s="527"/>
      <c r="F91" s="527"/>
      <c r="G91" s="527"/>
      <c r="H91" s="527"/>
      <c r="I91" s="527"/>
      <c r="J91" s="527"/>
      <c r="K91" s="527"/>
      <c r="L91" s="527"/>
      <c r="M91" s="527"/>
      <c r="N91" s="644"/>
      <c r="O91" s="642"/>
      <c r="P91" s="645"/>
      <c r="Q91" s="644"/>
      <c r="R91" s="527"/>
      <c r="S91" s="527"/>
      <c r="T91" s="527"/>
      <c r="U91" s="527"/>
      <c r="V91" s="527"/>
      <c r="W91" s="527"/>
      <c r="X91" s="527"/>
      <c r="Y91" s="527"/>
      <c r="Z91" s="527"/>
      <c r="AA91" s="527"/>
    </row>
    <row r="92" spans="1:27" ht="15.75" hidden="1" customHeight="1">
      <c r="A92" s="527"/>
      <c r="B92" s="647"/>
      <c r="C92" s="527"/>
      <c r="D92" s="527"/>
      <c r="E92" s="527"/>
      <c r="F92" s="527"/>
      <c r="G92" s="527"/>
      <c r="H92" s="527"/>
      <c r="I92" s="527"/>
      <c r="J92" s="527"/>
      <c r="K92" s="527"/>
      <c r="L92" s="527"/>
      <c r="M92" s="527"/>
      <c r="N92" s="644"/>
      <c r="O92" s="642"/>
      <c r="P92" s="645"/>
      <c r="Q92" s="644"/>
      <c r="R92" s="527"/>
      <c r="S92" s="527"/>
      <c r="T92" s="527"/>
      <c r="U92" s="527"/>
      <c r="V92" s="527"/>
      <c r="W92" s="527"/>
      <c r="X92" s="527"/>
      <c r="Y92" s="527"/>
      <c r="Z92" s="527"/>
      <c r="AA92" s="527"/>
    </row>
    <row r="93" spans="1:27" ht="15.75" hidden="1" customHeight="1">
      <c r="A93" s="527"/>
      <c r="B93" s="647"/>
      <c r="C93" s="527"/>
      <c r="D93" s="527"/>
      <c r="E93" s="527"/>
      <c r="F93" s="527"/>
      <c r="G93" s="527"/>
      <c r="H93" s="527"/>
      <c r="I93" s="527"/>
      <c r="J93" s="527"/>
      <c r="K93" s="527"/>
      <c r="L93" s="527"/>
      <c r="M93" s="527"/>
      <c r="N93" s="644"/>
      <c r="O93" s="642"/>
      <c r="P93" s="645"/>
      <c r="Q93" s="644"/>
      <c r="R93" s="527"/>
      <c r="S93" s="527"/>
      <c r="T93" s="527"/>
      <c r="U93" s="527"/>
      <c r="V93" s="527"/>
      <c r="W93" s="527"/>
      <c r="X93" s="527"/>
      <c r="Y93" s="527"/>
      <c r="Z93" s="527"/>
      <c r="AA93" s="527"/>
    </row>
    <row r="94" spans="1:27" ht="15.75" customHeight="1">
      <c r="A94" s="527"/>
      <c r="B94" s="647"/>
      <c r="C94" s="527"/>
      <c r="D94" s="527"/>
      <c r="E94" s="527"/>
      <c r="F94" s="527"/>
      <c r="G94" s="527"/>
      <c r="H94" s="527"/>
      <c r="I94" s="527"/>
      <c r="J94" s="527"/>
      <c r="K94" s="527"/>
      <c r="L94" s="527"/>
      <c r="M94" s="527"/>
      <c r="N94" s="644"/>
      <c r="O94" s="642"/>
      <c r="P94" s="645"/>
      <c r="Q94" s="644"/>
      <c r="R94" s="527"/>
      <c r="S94" s="527"/>
      <c r="T94" s="527"/>
      <c r="U94" s="527"/>
      <c r="V94" s="527"/>
      <c r="W94" s="527"/>
      <c r="X94" s="527"/>
      <c r="Y94" s="527"/>
      <c r="Z94" s="527"/>
      <c r="AA94" s="527"/>
    </row>
    <row r="95" spans="1:27" ht="15" customHeight="1">
      <c r="A95" s="527"/>
      <c r="B95" s="647"/>
      <c r="C95" s="527"/>
      <c r="D95" s="527"/>
      <c r="E95" s="527"/>
      <c r="F95" s="527"/>
      <c r="G95" s="527"/>
      <c r="H95" s="527"/>
      <c r="I95" s="527"/>
      <c r="J95" s="527"/>
      <c r="K95" s="527"/>
      <c r="L95" s="527"/>
      <c r="M95" s="527"/>
      <c r="N95" s="644"/>
      <c r="O95" s="642"/>
      <c r="P95" s="645"/>
      <c r="Q95" s="644"/>
      <c r="R95" s="527"/>
      <c r="S95" s="527"/>
      <c r="T95" s="527"/>
      <c r="U95" s="527"/>
      <c r="V95" s="527"/>
      <c r="W95" s="527"/>
      <c r="X95" s="527"/>
      <c r="Y95" s="527"/>
      <c r="Z95" s="527"/>
      <c r="AA95" s="527"/>
    </row>
    <row r="96" spans="1:27" ht="15" customHeight="1">
      <c r="A96" s="527"/>
      <c r="B96" s="647"/>
      <c r="C96" s="527"/>
      <c r="D96" s="527"/>
      <c r="E96" s="527"/>
      <c r="F96" s="527"/>
      <c r="G96" s="527"/>
      <c r="H96" s="527"/>
      <c r="I96" s="527"/>
      <c r="J96" s="527"/>
      <c r="K96" s="527"/>
      <c r="L96" s="527"/>
      <c r="M96" s="527"/>
      <c r="N96" s="644"/>
      <c r="O96" s="642"/>
      <c r="P96" s="645"/>
      <c r="Q96" s="644"/>
      <c r="R96" s="527"/>
      <c r="S96" s="527"/>
      <c r="T96" s="527"/>
      <c r="U96" s="527"/>
      <c r="V96" s="527"/>
      <c r="W96" s="527"/>
      <c r="X96" s="527"/>
      <c r="Y96" s="527"/>
      <c r="Z96" s="527"/>
      <c r="AA96" s="527"/>
    </row>
    <row r="97" spans="1:27" ht="15" customHeight="1">
      <c r="A97" s="527"/>
      <c r="B97" s="647"/>
      <c r="C97" s="527"/>
      <c r="D97" s="527"/>
      <c r="E97" s="527"/>
      <c r="F97" s="527"/>
      <c r="G97" s="527"/>
      <c r="H97" s="527"/>
      <c r="I97" s="527"/>
      <c r="J97" s="527"/>
      <c r="K97" s="527"/>
      <c r="L97" s="527"/>
      <c r="M97" s="527"/>
      <c r="N97" s="644"/>
      <c r="O97" s="642"/>
      <c r="P97" s="645"/>
      <c r="Q97" s="644"/>
      <c r="R97" s="527"/>
      <c r="S97" s="527"/>
      <c r="T97" s="527"/>
      <c r="U97" s="527"/>
      <c r="V97" s="527"/>
      <c r="W97" s="527"/>
      <c r="X97" s="527"/>
      <c r="Y97" s="527"/>
      <c r="Z97" s="527"/>
      <c r="AA97" s="527"/>
    </row>
    <row r="98" spans="1:27" ht="15" customHeight="1">
      <c r="A98" s="527"/>
      <c r="B98" s="647"/>
      <c r="C98" s="527"/>
      <c r="D98" s="527"/>
      <c r="E98" s="527"/>
      <c r="F98" s="527"/>
      <c r="G98" s="527"/>
      <c r="H98" s="527"/>
      <c r="I98" s="527"/>
      <c r="J98" s="527"/>
      <c r="K98" s="527"/>
      <c r="L98" s="527"/>
      <c r="M98" s="527"/>
      <c r="N98" s="644"/>
      <c r="O98" s="642"/>
      <c r="P98" s="645"/>
      <c r="Q98" s="644"/>
      <c r="R98" s="527"/>
      <c r="S98" s="527"/>
      <c r="T98" s="527"/>
      <c r="U98" s="527"/>
      <c r="V98" s="527"/>
      <c r="W98" s="527"/>
      <c r="X98" s="527"/>
      <c r="Y98" s="527"/>
      <c r="Z98" s="527"/>
      <c r="AA98" s="527"/>
    </row>
    <row r="99" spans="1:27" ht="15" customHeight="1">
      <c r="A99" s="527"/>
      <c r="B99" s="647"/>
      <c r="C99" s="527"/>
      <c r="D99" s="527"/>
      <c r="E99" s="527"/>
      <c r="F99" s="527"/>
      <c r="G99" s="527"/>
      <c r="H99" s="527"/>
      <c r="I99" s="527"/>
      <c r="J99" s="527"/>
      <c r="K99" s="527"/>
      <c r="L99" s="527"/>
      <c r="M99" s="527"/>
      <c r="N99" s="644"/>
      <c r="O99" s="642"/>
      <c r="P99" s="645"/>
      <c r="Q99" s="644"/>
      <c r="R99" s="527"/>
      <c r="S99" s="527"/>
      <c r="T99" s="527"/>
      <c r="U99" s="527"/>
      <c r="V99" s="527"/>
      <c r="W99" s="527"/>
      <c r="X99" s="527"/>
      <c r="Y99" s="527"/>
      <c r="Z99" s="527"/>
      <c r="AA99" s="527"/>
    </row>
    <row r="100" spans="1:27" ht="15.75" customHeight="1">
      <c r="A100" s="527"/>
      <c r="B100" s="647"/>
      <c r="C100" s="527"/>
      <c r="D100" s="527"/>
      <c r="E100" s="527"/>
      <c r="F100" s="527"/>
      <c r="G100" s="527"/>
      <c r="H100" s="527"/>
      <c r="I100" s="527"/>
      <c r="J100" s="527"/>
      <c r="K100" s="527"/>
      <c r="L100" s="527"/>
      <c r="M100" s="527"/>
      <c r="N100" s="644"/>
      <c r="O100" s="642"/>
      <c r="P100" s="645"/>
      <c r="Q100" s="644"/>
      <c r="R100" s="527"/>
      <c r="S100" s="527"/>
      <c r="T100" s="527"/>
      <c r="U100" s="527"/>
      <c r="V100" s="527"/>
      <c r="W100" s="527"/>
      <c r="X100" s="527"/>
      <c r="Y100" s="527"/>
      <c r="Z100" s="527"/>
      <c r="AA100" s="527"/>
    </row>
    <row r="101" spans="1:27" ht="15.75" customHeight="1">
      <c r="A101" s="527"/>
      <c r="B101" s="647"/>
      <c r="C101" s="527"/>
      <c r="D101" s="527"/>
      <c r="E101" s="527"/>
      <c r="F101" s="527"/>
      <c r="G101" s="527"/>
      <c r="H101" s="527"/>
      <c r="I101" s="527"/>
      <c r="J101" s="527"/>
      <c r="K101" s="527"/>
      <c r="L101" s="527"/>
      <c r="M101" s="527"/>
      <c r="N101" s="527"/>
      <c r="O101" s="530"/>
      <c r="P101" s="531"/>
      <c r="Q101" s="527"/>
      <c r="R101" s="527"/>
      <c r="S101" s="527"/>
      <c r="T101" s="527"/>
      <c r="U101" s="527"/>
      <c r="V101" s="527"/>
      <c r="W101" s="527"/>
      <c r="X101" s="527"/>
      <c r="Y101" s="527"/>
      <c r="Z101" s="527"/>
      <c r="AA101" s="527"/>
    </row>
    <row r="102" spans="1:27" ht="15.75" customHeight="1">
      <c r="A102" s="527"/>
      <c r="B102" s="647"/>
      <c r="C102" s="527"/>
      <c r="D102" s="527"/>
      <c r="E102" s="527"/>
      <c r="F102" s="527"/>
      <c r="G102" s="527"/>
      <c r="H102" s="527"/>
      <c r="I102" s="527"/>
      <c r="J102" s="527"/>
      <c r="K102" s="527"/>
      <c r="L102" s="527"/>
      <c r="M102" s="527"/>
      <c r="N102" s="527"/>
      <c r="O102" s="530"/>
      <c r="P102" s="531"/>
      <c r="Q102" s="527"/>
      <c r="R102" s="527"/>
      <c r="S102" s="527"/>
      <c r="T102" s="527"/>
      <c r="U102" s="527"/>
      <c r="V102" s="527"/>
      <c r="W102" s="527"/>
      <c r="X102" s="527"/>
      <c r="Y102" s="527"/>
      <c r="Z102" s="527"/>
      <c r="AA102" s="527"/>
    </row>
    <row r="103" spans="1:27" ht="15.75" customHeight="1">
      <c r="A103" s="527"/>
      <c r="B103" s="647"/>
      <c r="C103" s="527"/>
      <c r="D103" s="527"/>
      <c r="E103" s="527"/>
      <c r="F103" s="527"/>
      <c r="G103" s="527"/>
      <c r="H103" s="527"/>
      <c r="I103" s="527"/>
      <c r="J103" s="527"/>
      <c r="K103" s="527"/>
      <c r="L103" s="527"/>
      <c r="M103" s="527"/>
      <c r="N103" s="527"/>
      <c r="O103" s="530"/>
      <c r="P103" s="531"/>
      <c r="Q103" s="527"/>
      <c r="R103" s="527"/>
      <c r="S103" s="527"/>
      <c r="T103" s="527"/>
      <c r="U103" s="527"/>
      <c r="V103" s="527"/>
      <c r="W103" s="527"/>
      <c r="X103" s="527"/>
      <c r="Y103" s="527"/>
      <c r="Z103" s="527"/>
      <c r="AA103" s="527"/>
    </row>
    <row r="104" spans="1:27" ht="15.75" customHeight="1">
      <c r="A104" s="527"/>
      <c r="B104" s="647"/>
      <c r="C104" s="527"/>
      <c r="D104" s="527"/>
      <c r="E104" s="527"/>
      <c r="F104" s="527"/>
      <c r="G104" s="527"/>
      <c r="H104" s="527"/>
      <c r="I104" s="527"/>
      <c r="J104" s="527"/>
      <c r="K104" s="527"/>
      <c r="L104" s="527"/>
      <c r="M104" s="527"/>
      <c r="N104" s="527"/>
      <c r="O104" s="530"/>
      <c r="P104" s="531"/>
      <c r="Q104" s="527"/>
      <c r="R104" s="527"/>
      <c r="S104" s="527"/>
      <c r="T104" s="527"/>
      <c r="U104" s="527"/>
      <c r="V104" s="527"/>
      <c r="W104" s="527"/>
      <c r="X104" s="527"/>
      <c r="Y104" s="527"/>
      <c r="Z104" s="527"/>
      <c r="AA104" s="527"/>
    </row>
    <row r="105" spans="1:27" ht="15.75" customHeight="1">
      <c r="A105" s="527"/>
      <c r="B105" s="647"/>
      <c r="C105" s="527"/>
      <c r="D105" s="527"/>
      <c r="E105" s="527"/>
      <c r="F105" s="527"/>
      <c r="G105" s="527"/>
      <c r="H105" s="527"/>
      <c r="I105" s="527"/>
      <c r="J105" s="527"/>
      <c r="K105" s="527"/>
      <c r="L105" s="527"/>
      <c r="M105" s="527"/>
      <c r="N105" s="527"/>
      <c r="O105" s="530"/>
      <c r="P105" s="531"/>
      <c r="Q105" s="527"/>
      <c r="R105" s="527"/>
      <c r="S105" s="527"/>
      <c r="T105" s="527"/>
      <c r="U105" s="527"/>
      <c r="V105" s="527"/>
      <c r="W105" s="527"/>
      <c r="X105" s="527"/>
      <c r="Y105" s="527"/>
      <c r="Z105" s="527"/>
      <c r="AA105" s="527"/>
    </row>
    <row r="106" spans="1:27" ht="15.75" customHeight="1">
      <c r="A106" s="527"/>
      <c r="B106" s="647"/>
      <c r="C106" s="527"/>
      <c r="D106" s="527"/>
      <c r="E106" s="527"/>
      <c r="F106" s="527"/>
      <c r="G106" s="527"/>
      <c r="H106" s="527"/>
      <c r="I106" s="527"/>
      <c r="J106" s="527"/>
      <c r="K106" s="527"/>
      <c r="L106" s="527"/>
      <c r="M106" s="527"/>
      <c r="N106" s="527"/>
      <c r="O106" s="530"/>
      <c r="P106" s="531"/>
      <c r="Q106" s="527"/>
      <c r="R106" s="527"/>
      <c r="S106" s="527"/>
      <c r="T106" s="527"/>
      <c r="U106" s="527"/>
      <c r="V106" s="527"/>
      <c r="W106" s="527"/>
      <c r="X106" s="527"/>
      <c r="Y106" s="527"/>
      <c r="Z106" s="527"/>
      <c r="AA106" s="527"/>
    </row>
    <row r="107" spans="1:27" ht="15.75" customHeight="1">
      <c r="A107" s="527"/>
      <c r="B107" s="647"/>
      <c r="C107" s="527"/>
      <c r="D107" s="527"/>
      <c r="E107" s="527"/>
      <c r="F107" s="527"/>
      <c r="G107" s="527"/>
      <c r="H107" s="527"/>
      <c r="I107" s="527"/>
      <c r="J107" s="527"/>
      <c r="K107" s="527"/>
      <c r="L107" s="527"/>
      <c r="M107" s="527"/>
      <c r="N107" s="527"/>
      <c r="O107" s="530"/>
      <c r="P107" s="531"/>
      <c r="Q107" s="527"/>
      <c r="R107" s="527"/>
      <c r="S107" s="527"/>
      <c r="T107" s="527"/>
      <c r="U107" s="527"/>
      <c r="V107" s="527"/>
      <c r="W107" s="527"/>
      <c r="X107" s="527"/>
      <c r="Y107" s="527"/>
      <c r="Z107" s="527"/>
      <c r="AA107" s="527"/>
    </row>
    <row r="108" spans="1:27" ht="15.75" customHeight="1">
      <c r="A108" s="527"/>
      <c r="B108" s="647"/>
      <c r="C108" s="527"/>
      <c r="D108" s="527"/>
      <c r="E108" s="527"/>
      <c r="F108" s="527"/>
      <c r="G108" s="527"/>
      <c r="H108" s="527"/>
      <c r="I108" s="527"/>
      <c r="J108" s="527"/>
      <c r="K108" s="527"/>
      <c r="L108" s="527"/>
      <c r="M108" s="527"/>
      <c r="N108" s="527"/>
      <c r="O108" s="530"/>
      <c r="P108" s="531"/>
      <c r="Q108" s="527"/>
      <c r="R108" s="527"/>
      <c r="S108" s="527"/>
      <c r="T108" s="527"/>
      <c r="U108" s="527"/>
      <c r="V108" s="527"/>
      <c r="W108" s="527"/>
      <c r="X108" s="527"/>
      <c r="Y108" s="527"/>
      <c r="Z108" s="527"/>
      <c r="AA108" s="527"/>
    </row>
    <row r="109" spans="1:27" ht="15.75" customHeight="1">
      <c r="A109" s="527"/>
      <c r="B109" s="647"/>
      <c r="C109" s="527"/>
      <c r="D109" s="527"/>
      <c r="E109" s="527"/>
      <c r="F109" s="527"/>
      <c r="G109" s="527"/>
      <c r="H109" s="527"/>
      <c r="I109" s="527"/>
      <c r="J109" s="527"/>
      <c r="K109" s="527"/>
      <c r="L109" s="527"/>
      <c r="M109" s="527"/>
      <c r="N109" s="527"/>
      <c r="O109" s="530"/>
      <c r="P109" s="531"/>
      <c r="Q109" s="527"/>
      <c r="R109" s="527"/>
      <c r="S109" s="527"/>
      <c r="T109" s="527"/>
      <c r="U109" s="527"/>
      <c r="V109" s="527"/>
      <c r="W109" s="527"/>
      <c r="X109" s="527"/>
      <c r="Y109" s="527"/>
      <c r="Z109" s="527"/>
      <c r="AA109" s="527"/>
    </row>
    <row r="110" spans="1:27" ht="15.75" customHeight="1">
      <c r="A110" s="527"/>
      <c r="B110" s="647"/>
      <c r="C110" s="527"/>
      <c r="D110" s="527"/>
      <c r="E110" s="527"/>
      <c r="F110" s="527"/>
      <c r="G110" s="527"/>
      <c r="H110" s="527"/>
      <c r="I110" s="527"/>
      <c r="J110" s="527"/>
      <c r="K110" s="527"/>
      <c r="L110" s="527"/>
      <c r="M110" s="527"/>
      <c r="N110" s="527"/>
      <c r="O110" s="530"/>
      <c r="P110" s="531"/>
      <c r="Q110" s="527"/>
      <c r="R110" s="527"/>
      <c r="S110" s="527"/>
      <c r="T110" s="527"/>
      <c r="U110" s="527"/>
      <c r="V110" s="527"/>
      <c r="W110" s="527"/>
      <c r="X110" s="527"/>
      <c r="Y110" s="527"/>
      <c r="Z110" s="527"/>
      <c r="AA110" s="527"/>
    </row>
    <row r="111" spans="1:27" ht="15.75" customHeight="1">
      <c r="A111" s="527"/>
      <c r="B111" s="647"/>
      <c r="C111" s="527"/>
      <c r="D111" s="527"/>
      <c r="E111" s="527"/>
      <c r="F111" s="527"/>
      <c r="G111" s="527"/>
      <c r="H111" s="527"/>
      <c r="I111" s="527"/>
      <c r="J111" s="527"/>
      <c r="K111" s="527"/>
      <c r="L111" s="527"/>
      <c r="M111" s="527"/>
      <c r="N111" s="527"/>
      <c r="O111" s="530"/>
      <c r="P111" s="531"/>
      <c r="Q111" s="527"/>
      <c r="R111" s="527"/>
      <c r="S111" s="527"/>
      <c r="T111" s="527"/>
      <c r="U111" s="527"/>
      <c r="V111" s="527"/>
      <c r="W111" s="527"/>
      <c r="X111" s="527"/>
      <c r="Y111" s="527"/>
      <c r="Z111" s="527"/>
      <c r="AA111" s="527"/>
    </row>
    <row r="112" spans="1:27" ht="15.75" customHeight="1">
      <c r="A112" s="527"/>
      <c r="B112" s="647"/>
      <c r="C112" s="527"/>
      <c r="D112" s="527"/>
      <c r="E112" s="527"/>
      <c r="F112" s="527"/>
      <c r="G112" s="527"/>
      <c r="H112" s="527"/>
      <c r="I112" s="527"/>
      <c r="J112" s="527"/>
      <c r="K112" s="527"/>
      <c r="L112" s="527"/>
      <c r="M112" s="527"/>
      <c r="N112" s="527"/>
      <c r="O112" s="530"/>
      <c r="P112" s="531"/>
      <c r="Q112" s="527"/>
      <c r="R112" s="527"/>
      <c r="S112" s="527"/>
      <c r="T112" s="527"/>
      <c r="U112" s="527"/>
      <c r="V112" s="527"/>
      <c r="W112" s="527"/>
      <c r="X112" s="527"/>
      <c r="Y112" s="527"/>
      <c r="Z112" s="527"/>
      <c r="AA112" s="527"/>
    </row>
    <row r="113" spans="1:27" ht="15.75" customHeight="1">
      <c r="A113" s="527"/>
      <c r="B113" s="647"/>
      <c r="C113" s="527"/>
      <c r="D113" s="527"/>
      <c r="E113" s="527"/>
      <c r="F113" s="527"/>
      <c r="G113" s="527"/>
      <c r="H113" s="527"/>
      <c r="I113" s="527"/>
      <c r="J113" s="527"/>
      <c r="K113" s="527"/>
      <c r="L113" s="527"/>
      <c r="M113" s="527"/>
      <c r="N113" s="527"/>
      <c r="O113" s="530"/>
      <c r="P113" s="531"/>
      <c r="Q113" s="527"/>
      <c r="R113" s="527"/>
      <c r="S113" s="527"/>
      <c r="T113" s="527"/>
      <c r="U113" s="527"/>
      <c r="V113" s="527"/>
      <c r="W113" s="527"/>
      <c r="X113" s="527"/>
      <c r="Y113" s="527"/>
      <c r="Z113" s="527"/>
      <c r="AA113" s="527"/>
    </row>
    <row r="114" spans="1:27" ht="15.75" customHeight="1">
      <c r="A114" s="527"/>
      <c r="B114" s="647"/>
      <c r="C114" s="527"/>
      <c r="D114" s="527"/>
      <c r="E114" s="527"/>
      <c r="F114" s="527"/>
      <c r="G114" s="527"/>
      <c r="H114" s="527"/>
      <c r="I114" s="527"/>
      <c r="J114" s="527"/>
      <c r="K114" s="527"/>
      <c r="L114" s="527"/>
      <c r="M114" s="527"/>
      <c r="N114" s="527"/>
      <c r="O114" s="530"/>
      <c r="P114" s="531"/>
      <c r="Q114" s="527"/>
      <c r="R114" s="527"/>
      <c r="S114" s="527"/>
      <c r="T114" s="527"/>
      <c r="U114" s="527"/>
      <c r="V114" s="527"/>
      <c r="W114" s="527"/>
      <c r="X114" s="527"/>
      <c r="Y114" s="527"/>
      <c r="Z114" s="527"/>
      <c r="AA114" s="527"/>
    </row>
    <row r="115" spans="1:27" ht="15.75" customHeight="1">
      <c r="A115" s="527"/>
      <c r="B115" s="647"/>
      <c r="C115" s="527"/>
      <c r="D115" s="527"/>
      <c r="E115" s="527"/>
      <c r="F115" s="527"/>
      <c r="G115" s="527"/>
      <c r="H115" s="527"/>
      <c r="I115" s="527"/>
      <c r="J115" s="527"/>
      <c r="K115" s="527"/>
      <c r="L115" s="527"/>
      <c r="M115" s="527"/>
      <c r="N115" s="527"/>
      <c r="O115" s="530"/>
      <c r="P115" s="531"/>
      <c r="Q115" s="527"/>
      <c r="R115" s="527"/>
      <c r="S115" s="527"/>
      <c r="T115" s="527"/>
      <c r="U115" s="527"/>
      <c r="V115" s="527"/>
      <c r="W115" s="527"/>
      <c r="X115" s="527"/>
      <c r="Y115" s="527"/>
      <c r="Z115" s="527"/>
      <c r="AA115" s="527"/>
    </row>
    <row r="116" spans="1:27" ht="15.75" customHeight="1">
      <c r="A116" s="527"/>
      <c r="B116" s="647"/>
      <c r="C116" s="527"/>
      <c r="D116" s="527"/>
      <c r="E116" s="527"/>
      <c r="F116" s="527"/>
      <c r="G116" s="527"/>
      <c r="H116" s="527"/>
      <c r="I116" s="527"/>
      <c r="J116" s="527"/>
      <c r="K116" s="527"/>
      <c r="L116" s="527"/>
      <c r="M116" s="527"/>
      <c r="N116" s="527"/>
      <c r="O116" s="530"/>
      <c r="P116" s="531"/>
      <c r="Q116" s="527"/>
      <c r="R116" s="527"/>
      <c r="S116" s="527"/>
      <c r="T116" s="527"/>
      <c r="U116" s="527"/>
      <c r="V116" s="527"/>
      <c r="W116" s="527"/>
      <c r="X116" s="527"/>
      <c r="Y116" s="527"/>
      <c r="Z116" s="527"/>
      <c r="AA116" s="527"/>
    </row>
    <row r="117" spans="1:27" ht="15.75" customHeight="1">
      <c r="A117" s="527"/>
      <c r="B117" s="647"/>
      <c r="C117" s="527"/>
      <c r="D117" s="527"/>
      <c r="E117" s="527"/>
      <c r="F117" s="527"/>
      <c r="G117" s="527"/>
      <c r="H117" s="527"/>
      <c r="I117" s="527"/>
      <c r="J117" s="527"/>
      <c r="K117" s="527"/>
      <c r="L117" s="527"/>
      <c r="M117" s="527"/>
      <c r="N117" s="527"/>
      <c r="O117" s="530"/>
      <c r="P117" s="531"/>
      <c r="Q117" s="527"/>
      <c r="R117" s="527"/>
      <c r="S117" s="527"/>
      <c r="T117" s="527"/>
      <c r="U117" s="527"/>
      <c r="V117" s="527"/>
      <c r="W117" s="527"/>
      <c r="X117" s="527"/>
      <c r="Y117" s="527"/>
      <c r="Z117" s="527"/>
      <c r="AA117" s="527"/>
    </row>
    <row r="118" spans="1:27" ht="15.75" customHeight="1">
      <c r="A118" s="527"/>
      <c r="B118" s="647"/>
      <c r="C118" s="527"/>
      <c r="D118" s="527"/>
      <c r="E118" s="527"/>
      <c r="F118" s="527"/>
      <c r="G118" s="527"/>
      <c r="H118" s="527"/>
      <c r="I118" s="527"/>
      <c r="J118" s="527"/>
      <c r="K118" s="527"/>
      <c r="L118" s="527"/>
      <c r="M118" s="527"/>
      <c r="N118" s="527"/>
      <c r="O118" s="530"/>
      <c r="P118" s="531"/>
      <c r="Q118" s="527"/>
      <c r="R118" s="527"/>
      <c r="S118" s="527"/>
      <c r="T118" s="527"/>
      <c r="U118" s="527"/>
      <c r="V118" s="527"/>
      <c r="W118" s="527"/>
      <c r="X118" s="527"/>
      <c r="Y118" s="527"/>
      <c r="Z118" s="527"/>
      <c r="AA118" s="527"/>
    </row>
    <row r="119" spans="1:27" ht="15.75" customHeight="1">
      <c r="A119" s="527"/>
      <c r="B119" s="647"/>
      <c r="C119" s="527"/>
      <c r="D119" s="527"/>
      <c r="E119" s="527"/>
      <c r="F119" s="527"/>
      <c r="G119" s="527"/>
      <c r="H119" s="527"/>
      <c r="I119" s="527"/>
      <c r="J119" s="527"/>
      <c r="K119" s="527"/>
      <c r="L119" s="527"/>
      <c r="M119" s="527"/>
      <c r="N119" s="527"/>
      <c r="O119" s="530"/>
      <c r="P119" s="531"/>
      <c r="Q119" s="527"/>
      <c r="R119" s="527"/>
      <c r="S119" s="527"/>
      <c r="T119" s="527"/>
      <c r="U119" s="527"/>
      <c r="V119" s="527"/>
      <c r="W119" s="527"/>
      <c r="X119" s="527"/>
      <c r="Y119" s="527"/>
      <c r="Z119" s="527"/>
      <c r="AA119" s="527"/>
    </row>
    <row r="120" spans="1:27" ht="15.75" customHeight="1">
      <c r="A120" s="527"/>
      <c r="B120" s="647"/>
      <c r="C120" s="527"/>
      <c r="D120" s="527"/>
      <c r="E120" s="527"/>
      <c r="F120" s="527"/>
      <c r="G120" s="527"/>
      <c r="H120" s="527"/>
      <c r="I120" s="527"/>
      <c r="J120" s="527"/>
      <c r="K120" s="527"/>
      <c r="L120" s="527"/>
      <c r="M120" s="527"/>
      <c r="N120" s="527"/>
      <c r="O120" s="530"/>
      <c r="P120" s="531"/>
      <c r="Q120" s="527"/>
      <c r="R120" s="527"/>
      <c r="S120" s="527"/>
      <c r="T120" s="527"/>
      <c r="U120" s="527"/>
      <c r="V120" s="527"/>
      <c r="W120" s="527"/>
      <c r="X120" s="527"/>
      <c r="Y120" s="527"/>
      <c r="Z120" s="527"/>
      <c r="AA120" s="527"/>
    </row>
    <row r="121" spans="1:27" ht="15.75" customHeight="1">
      <c r="A121" s="527"/>
      <c r="B121" s="647"/>
      <c r="C121" s="527"/>
      <c r="D121" s="527"/>
      <c r="E121" s="527"/>
      <c r="F121" s="527"/>
      <c r="G121" s="527"/>
      <c r="H121" s="527"/>
      <c r="I121" s="527"/>
      <c r="J121" s="527"/>
      <c r="K121" s="527"/>
      <c r="L121" s="527"/>
      <c r="M121" s="527"/>
      <c r="N121" s="527"/>
      <c r="O121" s="530"/>
      <c r="P121" s="531"/>
      <c r="Q121" s="527"/>
      <c r="R121" s="527"/>
      <c r="S121" s="527"/>
      <c r="T121" s="527"/>
      <c r="U121" s="527"/>
      <c r="V121" s="527"/>
      <c r="W121" s="527"/>
      <c r="X121" s="527"/>
      <c r="Y121" s="527"/>
      <c r="Z121" s="527"/>
      <c r="AA121" s="527"/>
    </row>
    <row r="122" spans="1:27" ht="15.75" customHeight="1">
      <c r="A122" s="527"/>
      <c r="B122" s="647"/>
      <c r="C122" s="527"/>
      <c r="D122" s="527"/>
      <c r="E122" s="527"/>
      <c r="F122" s="527"/>
      <c r="G122" s="527"/>
      <c r="H122" s="527"/>
      <c r="I122" s="527"/>
      <c r="J122" s="527"/>
      <c r="K122" s="527"/>
      <c r="L122" s="527"/>
      <c r="M122" s="527"/>
      <c r="N122" s="527"/>
      <c r="O122" s="530"/>
      <c r="P122" s="531"/>
      <c r="Q122" s="527"/>
      <c r="R122" s="527"/>
      <c r="S122" s="527"/>
      <c r="T122" s="527"/>
      <c r="U122" s="527"/>
      <c r="V122" s="527"/>
      <c r="W122" s="527"/>
      <c r="X122" s="527"/>
      <c r="Y122" s="527"/>
      <c r="Z122" s="527"/>
      <c r="AA122" s="527"/>
    </row>
    <row r="123" spans="1:27" ht="15.75" customHeight="1">
      <c r="A123" s="527"/>
      <c r="B123" s="647"/>
      <c r="C123" s="527"/>
      <c r="D123" s="527"/>
      <c r="E123" s="527"/>
      <c r="F123" s="527"/>
      <c r="G123" s="527"/>
      <c r="H123" s="527"/>
      <c r="I123" s="527"/>
      <c r="J123" s="527"/>
      <c r="K123" s="527"/>
      <c r="L123" s="527"/>
      <c r="M123" s="527"/>
      <c r="N123" s="527"/>
      <c r="O123" s="530"/>
      <c r="P123" s="531"/>
      <c r="Q123" s="527"/>
      <c r="R123" s="527"/>
      <c r="S123" s="527"/>
      <c r="T123" s="527"/>
      <c r="U123" s="527"/>
      <c r="V123" s="527"/>
      <c r="W123" s="527"/>
      <c r="X123" s="527"/>
      <c r="Y123" s="527"/>
      <c r="Z123" s="527"/>
      <c r="AA123" s="527"/>
    </row>
    <row r="124" spans="1:27" ht="15.75" customHeight="1">
      <c r="A124" s="527"/>
      <c r="B124" s="647"/>
      <c r="C124" s="527"/>
      <c r="D124" s="527"/>
      <c r="E124" s="527"/>
      <c r="F124" s="527"/>
      <c r="G124" s="527"/>
      <c r="H124" s="527"/>
      <c r="I124" s="527"/>
      <c r="J124" s="527"/>
      <c r="K124" s="527"/>
      <c r="L124" s="527"/>
      <c r="M124" s="527"/>
      <c r="N124" s="527"/>
      <c r="O124" s="530"/>
      <c r="P124" s="531"/>
      <c r="Q124" s="527"/>
      <c r="R124" s="527"/>
      <c r="S124" s="527"/>
      <c r="T124" s="527"/>
      <c r="U124" s="527"/>
      <c r="V124" s="527"/>
      <c r="W124" s="527"/>
      <c r="X124" s="527"/>
      <c r="Y124" s="527"/>
      <c r="Z124" s="527"/>
      <c r="AA124" s="527"/>
    </row>
    <row r="125" spans="1:27" ht="15.75" customHeight="1">
      <c r="A125" s="527"/>
      <c r="B125" s="647"/>
      <c r="C125" s="527"/>
      <c r="D125" s="527"/>
      <c r="E125" s="527"/>
      <c r="F125" s="527"/>
      <c r="G125" s="527"/>
      <c r="H125" s="527"/>
      <c r="I125" s="527"/>
      <c r="J125" s="527"/>
      <c r="K125" s="527"/>
      <c r="L125" s="527"/>
      <c r="M125" s="527"/>
      <c r="N125" s="527"/>
      <c r="O125" s="530"/>
      <c r="P125" s="531"/>
      <c r="Q125" s="527"/>
      <c r="R125" s="527"/>
      <c r="S125" s="527"/>
      <c r="T125" s="527"/>
      <c r="U125" s="527"/>
      <c r="V125" s="527"/>
      <c r="W125" s="527"/>
      <c r="X125" s="527"/>
      <c r="Y125" s="527"/>
      <c r="Z125" s="527"/>
      <c r="AA125" s="527"/>
    </row>
    <row r="126" spans="1:27" ht="15.75" customHeight="1">
      <c r="A126" s="527"/>
      <c r="B126" s="647"/>
      <c r="C126" s="527"/>
      <c r="D126" s="527"/>
      <c r="E126" s="527"/>
      <c r="F126" s="527"/>
      <c r="G126" s="527"/>
      <c r="H126" s="527"/>
      <c r="I126" s="527"/>
      <c r="J126" s="527"/>
      <c r="K126" s="527"/>
      <c r="L126" s="527"/>
      <c r="M126" s="527"/>
      <c r="N126" s="527"/>
      <c r="O126" s="530"/>
      <c r="P126" s="531"/>
      <c r="Q126" s="527"/>
      <c r="R126" s="527"/>
      <c r="S126" s="527"/>
      <c r="T126" s="527"/>
      <c r="U126" s="527"/>
      <c r="V126" s="527"/>
      <c r="W126" s="527"/>
      <c r="X126" s="527"/>
      <c r="Y126" s="527"/>
      <c r="Z126" s="527"/>
      <c r="AA126" s="527"/>
    </row>
    <row r="127" spans="1:27" ht="15.75" customHeight="1">
      <c r="A127" s="527"/>
      <c r="B127" s="647"/>
      <c r="C127" s="527"/>
      <c r="D127" s="527"/>
      <c r="E127" s="527"/>
      <c r="F127" s="527"/>
      <c r="G127" s="527"/>
      <c r="H127" s="527"/>
      <c r="I127" s="527"/>
      <c r="J127" s="527"/>
      <c r="K127" s="527"/>
      <c r="L127" s="527"/>
      <c r="M127" s="527"/>
      <c r="N127" s="527"/>
      <c r="O127" s="530"/>
      <c r="P127" s="531"/>
      <c r="Q127" s="527"/>
      <c r="R127" s="527"/>
      <c r="S127" s="527"/>
      <c r="T127" s="527"/>
      <c r="U127" s="527"/>
      <c r="V127" s="527"/>
      <c r="W127" s="527"/>
      <c r="X127" s="527"/>
      <c r="Y127" s="527"/>
      <c r="Z127" s="527"/>
      <c r="AA127" s="527"/>
    </row>
    <row r="128" spans="1:27" ht="15.75" customHeight="1">
      <c r="A128" s="527"/>
      <c r="B128" s="647"/>
      <c r="C128" s="527"/>
      <c r="D128" s="527"/>
      <c r="E128" s="527"/>
      <c r="F128" s="527"/>
      <c r="G128" s="527"/>
      <c r="H128" s="527"/>
      <c r="I128" s="527"/>
      <c r="J128" s="527"/>
      <c r="K128" s="527"/>
      <c r="L128" s="527"/>
      <c r="M128" s="527"/>
      <c r="N128" s="527"/>
      <c r="O128" s="530"/>
      <c r="P128" s="531"/>
      <c r="Q128" s="527"/>
      <c r="R128" s="527"/>
      <c r="S128" s="527"/>
      <c r="T128" s="527"/>
      <c r="U128" s="527"/>
      <c r="V128" s="527"/>
      <c r="W128" s="527"/>
      <c r="X128" s="527"/>
      <c r="Y128" s="527"/>
      <c r="Z128" s="527"/>
      <c r="AA128" s="527"/>
    </row>
    <row r="129" spans="1:27" ht="15.75" customHeight="1">
      <c r="A129" s="527"/>
      <c r="B129" s="647"/>
      <c r="C129" s="527"/>
      <c r="D129" s="527"/>
      <c r="E129" s="527"/>
      <c r="F129" s="527"/>
      <c r="G129" s="527"/>
      <c r="H129" s="527"/>
      <c r="I129" s="527"/>
      <c r="J129" s="527"/>
      <c r="K129" s="527"/>
      <c r="L129" s="527"/>
      <c r="M129" s="527"/>
      <c r="N129" s="527"/>
      <c r="O129" s="530"/>
      <c r="P129" s="531"/>
      <c r="Q129" s="527"/>
      <c r="R129" s="527"/>
      <c r="S129" s="527"/>
      <c r="T129" s="527"/>
      <c r="U129" s="527"/>
      <c r="V129" s="527"/>
      <c r="W129" s="527"/>
      <c r="X129" s="527"/>
      <c r="Y129" s="527"/>
      <c r="Z129" s="527"/>
      <c r="AA129" s="527"/>
    </row>
    <row r="130" spans="1:27" ht="15.75" customHeight="1">
      <c r="A130" s="527"/>
      <c r="B130" s="647"/>
      <c r="C130" s="527"/>
      <c r="D130" s="527"/>
      <c r="E130" s="527"/>
      <c r="F130" s="527"/>
      <c r="G130" s="527"/>
      <c r="H130" s="527"/>
      <c r="I130" s="527"/>
      <c r="J130" s="527"/>
      <c r="K130" s="527"/>
      <c r="L130" s="527"/>
      <c r="M130" s="527"/>
      <c r="N130" s="527"/>
      <c r="O130" s="530"/>
      <c r="P130" s="531"/>
      <c r="Q130" s="527"/>
      <c r="R130" s="527"/>
      <c r="S130" s="527"/>
      <c r="T130" s="527"/>
      <c r="U130" s="527"/>
      <c r="V130" s="527"/>
      <c r="W130" s="527"/>
      <c r="X130" s="527"/>
      <c r="Y130" s="527"/>
      <c r="Z130" s="527"/>
      <c r="AA130" s="527"/>
    </row>
    <row r="131" spans="1:27" ht="15.75" customHeight="1">
      <c r="A131" s="527"/>
      <c r="B131" s="647"/>
      <c r="C131" s="527"/>
      <c r="D131" s="527"/>
      <c r="E131" s="527"/>
      <c r="F131" s="527"/>
      <c r="G131" s="527"/>
      <c r="H131" s="527"/>
      <c r="I131" s="527"/>
      <c r="J131" s="527"/>
      <c r="K131" s="527"/>
      <c r="L131" s="527"/>
      <c r="M131" s="527"/>
      <c r="N131" s="527"/>
      <c r="O131" s="530"/>
      <c r="P131" s="531"/>
      <c r="Q131" s="527"/>
      <c r="R131" s="527"/>
      <c r="S131" s="527"/>
      <c r="T131" s="527"/>
      <c r="U131" s="527"/>
      <c r="V131" s="527"/>
      <c r="W131" s="527"/>
      <c r="X131" s="527"/>
      <c r="Y131" s="527"/>
      <c r="Z131" s="527"/>
      <c r="AA131" s="527"/>
    </row>
    <row r="132" spans="1:27" ht="15.75" customHeight="1">
      <c r="A132" s="527"/>
      <c r="B132" s="647"/>
      <c r="C132" s="527"/>
      <c r="D132" s="527"/>
      <c r="E132" s="527"/>
      <c r="F132" s="527"/>
      <c r="G132" s="527"/>
      <c r="H132" s="527"/>
      <c r="I132" s="527"/>
      <c r="J132" s="527"/>
      <c r="K132" s="527"/>
      <c r="L132" s="527"/>
      <c r="M132" s="527"/>
      <c r="N132" s="527"/>
      <c r="O132" s="530"/>
      <c r="P132" s="531"/>
      <c r="Q132" s="527"/>
      <c r="R132" s="527"/>
      <c r="S132" s="527"/>
      <c r="T132" s="527"/>
      <c r="U132" s="527"/>
      <c r="V132" s="527"/>
      <c r="W132" s="527"/>
      <c r="X132" s="527"/>
      <c r="Y132" s="527"/>
      <c r="Z132" s="527"/>
      <c r="AA132" s="527"/>
    </row>
    <row r="133" spans="1:27" ht="15.75" customHeight="1">
      <c r="A133" s="527"/>
      <c r="B133" s="647"/>
      <c r="C133" s="527"/>
      <c r="D133" s="527"/>
      <c r="E133" s="527"/>
      <c r="F133" s="527"/>
      <c r="G133" s="527"/>
      <c r="H133" s="527"/>
      <c r="I133" s="527"/>
      <c r="J133" s="527"/>
      <c r="K133" s="527"/>
      <c r="L133" s="527"/>
      <c r="M133" s="527"/>
      <c r="N133" s="527"/>
      <c r="O133" s="530"/>
      <c r="P133" s="531"/>
      <c r="Q133" s="527"/>
      <c r="R133" s="527"/>
      <c r="S133" s="527"/>
      <c r="T133" s="527"/>
      <c r="U133" s="527"/>
      <c r="V133" s="527"/>
      <c r="W133" s="527"/>
      <c r="X133" s="527"/>
      <c r="Y133" s="527"/>
      <c r="Z133" s="527"/>
      <c r="AA133" s="527"/>
    </row>
    <row r="134" spans="1:27" ht="15.75" customHeight="1">
      <c r="A134" s="527"/>
      <c r="B134" s="647"/>
      <c r="C134" s="527"/>
      <c r="D134" s="527"/>
      <c r="E134" s="527"/>
      <c r="F134" s="527"/>
      <c r="G134" s="527"/>
      <c r="H134" s="527"/>
      <c r="I134" s="527"/>
      <c r="J134" s="527"/>
      <c r="K134" s="527"/>
      <c r="L134" s="527"/>
      <c r="M134" s="527"/>
      <c r="N134" s="527"/>
      <c r="O134" s="530"/>
      <c r="P134" s="531"/>
      <c r="Q134" s="527"/>
      <c r="R134" s="527"/>
      <c r="S134" s="527"/>
      <c r="T134" s="527"/>
      <c r="U134" s="527"/>
      <c r="V134" s="527"/>
      <c r="W134" s="527"/>
      <c r="X134" s="527"/>
      <c r="Y134" s="527"/>
      <c r="Z134" s="527"/>
      <c r="AA134" s="527"/>
    </row>
    <row r="135" spans="1:27" ht="15.75" customHeight="1">
      <c r="A135" s="527"/>
      <c r="B135" s="647"/>
      <c r="C135" s="527"/>
      <c r="D135" s="527"/>
      <c r="E135" s="527"/>
      <c r="F135" s="527"/>
      <c r="G135" s="527"/>
      <c r="H135" s="527"/>
      <c r="I135" s="527"/>
      <c r="J135" s="527"/>
      <c r="K135" s="527"/>
      <c r="L135" s="527"/>
      <c r="M135" s="527"/>
      <c r="N135" s="527"/>
      <c r="O135" s="530"/>
      <c r="P135" s="531"/>
      <c r="Q135" s="527"/>
      <c r="R135" s="527"/>
      <c r="S135" s="527"/>
      <c r="T135" s="527"/>
      <c r="U135" s="527"/>
      <c r="V135" s="527"/>
      <c r="W135" s="527"/>
      <c r="X135" s="527"/>
      <c r="Y135" s="527"/>
      <c r="Z135" s="527"/>
      <c r="AA135" s="527"/>
    </row>
    <row r="136" spans="1:27" ht="15.75" customHeight="1">
      <c r="A136" s="527"/>
      <c r="B136" s="647"/>
      <c r="C136" s="527"/>
      <c r="D136" s="527"/>
      <c r="E136" s="527"/>
      <c r="F136" s="527"/>
      <c r="G136" s="527"/>
      <c r="H136" s="527"/>
      <c r="I136" s="527"/>
      <c r="J136" s="527"/>
      <c r="K136" s="527"/>
      <c r="L136" s="527"/>
      <c r="M136" s="527"/>
      <c r="N136" s="527"/>
      <c r="O136" s="530"/>
      <c r="P136" s="531"/>
      <c r="Q136" s="527"/>
      <c r="R136" s="527"/>
      <c r="S136" s="527"/>
      <c r="T136" s="527"/>
      <c r="U136" s="527"/>
      <c r="V136" s="527"/>
      <c r="W136" s="527"/>
      <c r="X136" s="527"/>
      <c r="Y136" s="527"/>
      <c r="Z136" s="527"/>
      <c r="AA136" s="527"/>
    </row>
    <row r="137" spans="1:27" ht="15.75" customHeight="1">
      <c r="A137" s="527"/>
      <c r="B137" s="647"/>
      <c r="C137" s="527"/>
      <c r="D137" s="527"/>
      <c r="E137" s="527"/>
      <c r="F137" s="527"/>
      <c r="G137" s="527"/>
      <c r="H137" s="527"/>
      <c r="I137" s="527"/>
      <c r="J137" s="527"/>
      <c r="K137" s="527"/>
      <c r="L137" s="527"/>
      <c r="M137" s="527"/>
      <c r="N137" s="527"/>
      <c r="O137" s="530"/>
      <c r="P137" s="531"/>
      <c r="Q137" s="527"/>
      <c r="R137" s="527"/>
      <c r="S137" s="527"/>
      <c r="T137" s="527"/>
      <c r="U137" s="527"/>
      <c r="V137" s="527"/>
      <c r="W137" s="527"/>
      <c r="X137" s="527"/>
      <c r="Y137" s="527"/>
      <c r="Z137" s="527"/>
      <c r="AA137" s="527"/>
    </row>
    <row r="138" spans="1:27" ht="15.75" customHeight="1">
      <c r="A138" s="527"/>
      <c r="B138" s="647"/>
      <c r="C138" s="527"/>
      <c r="D138" s="527"/>
      <c r="E138" s="527"/>
      <c r="F138" s="527"/>
      <c r="G138" s="527"/>
      <c r="H138" s="527"/>
      <c r="I138" s="527"/>
      <c r="J138" s="527"/>
      <c r="K138" s="527"/>
      <c r="L138" s="527"/>
      <c r="M138" s="527"/>
      <c r="N138" s="527"/>
      <c r="O138" s="530"/>
      <c r="P138" s="531"/>
      <c r="Q138" s="527"/>
      <c r="R138" s="527"/>
      <c r="S138" s="527"/>
      <c r="T138" s="527"/>
      <c r="U138" s="527"/>
      <c r="V138" s="527"/>
      <c r="W138" s="527"/>
      <c r="X138" s="527"/>
      <c r="Y138" s="527"/>
      <c r="Z138" s="527"/>
      <c r="AA138" s="527"/>
    </row>
    <row r="139" spans="1:27" ht="15.75" customHeight="1">
      <c r="A139" s="527"/>
      <c r="B139" s="647"/>
      <c r="C139" s="527"/>
      <c r="D139" s="527"/>
      <c r="E139" s="527"/>
      <c r="F139" s="527"/>
      <c r="G139" s="527"/>
      <c r="H139" s="527"/>
      <c r="I139" s="527"/>
      <c r="J139" s="527"/>
      <c r="K139" s="527"/>
      <c r="L139" s="527"/>
      <c r="M139" s="527"/>
      <c r="N139" s="527"/>
      <c r="O139" s="530"/>
      <c r="P139" s="531"/>
      <c r="Q139" s="527"/>
      <c r="R139" s="527"/>
      <c r="S139" s="527"/>
      <c r="T139" s="527"/>
      <c r="U139" s="527"/>
      <c r="V139" s="527"/>
      <c r="W139" s="527"/>
      <c r="X139" s="527"/>
      <c r="Y139" s="527"/>
      <c r="Z139" s="527"/>
      <c r="AA139" s="527"/>
    </row>
    <row r="140" spans="1:27" ht="15.75" customHeight="1">
      <c r="A140" s="527"/>
      <c r="B140" s="647"/>
      <c r="C140" s="527"/>
      <c r="D140" s="527"/>
      <c r="E140" s="527"/>
      <c r="F140" s="527"/>
      <c r="G140" s="527"/>
      <c r="H140" s="527"/>
      <c r="I140" s="527"/>
      <c r="J140" s="527"/>
      <c r="K140" s="527"/>
      <c r="L140" s="527"/>
      <c r="M140" s="527"/>
      <c r="N140" s="527"/>
      <c r="O140" s="530"/>
      <c r="P140" s="531"/>
      <c r="Q140" s="527"/>
      <c r="R140" s="527"/>
      <c r="S140" s="527"/>
      <c r="T140" s="527"/>
      <c r="U140" s="527"/>
      <c r="V140" s="527"/>
      <c r="W140" s="527"/>
      <c r="X140" s="527"/>
      <c r="Y140" s="527"/>
      <c r="Z140" s="527"/>
      <c r="AA140" s="527"/>
    </row>
    <row r="141" spans="1:27" ht="15.75" customHeight="1">
      <c r="A141" s="527"/>
      <c r="B141" s="647"/>
      <c r="C141" s="527"/>
      <c r="D141" s="527"/>
      <c r="E141" s="527"/>
      <c r="F141" s="527"/>
      <c r="G141" s="527"/>
      <c r="H141" s="527"/>
      <c r="I141" s="527"/>
      <c r="J141" s="527"/>
      <c r="K141" s="527"/>
      <c r="L141" s="527"/>
      <c r="M141" s="527"/>
      <c r="N141" s="527"/>
      <c r="O141" s="530"/>
      <c r="P141" s="531"/>
      <c r="Q141" s="527"/>
      <c r="R141" s="527"/>
      <c r="S141" s="527"/>
      <c r="T141" s="527"/>
      <c r="U141" s="527"/>
      <c r="V141" s="527"/>
      <c r="W141" s="527"/>
      <c r="X141" s="527"/>
      <c r="Y141" s="527"/>
      <c r="Z141" s="527"/>
      <c r="AA141" s="527"/>
    </row>
    <row r="142" spans="1:27" ht="15.75" customHeight="1">
      <c r="A142" s="527"/>
      <c r="B142" s="647"/>
      <c r="C142" s="527"/>
      <c r="D142" s="527"/>
      <c r="E142" s="527"/>
      <c r="F142" s="527"/>
      <c r="G142" s="527"/>
      <c r="H142" s="527"/>
      <c r="I142" s="527"/>
      <c r="J142" s="527"/>
      <c r="K142" s="527"/>
      <c r="L142" s="527"/>
      <c r="M142" s="527"/>
      <c r="N142" s="527"/>
      <c r="O142" s="530"/>
      <c r="P142" s="531"/>
      <c r="Q142" s="527"/>
      <c r="R142" s="527"/>
      <c r="S142" s="527"/>
      <c r="T142" s="527"/>
      <c r="U142" s="527"/>
      <c r="V142" s="527"/>
      <c r="W142" s="527"/>
      <c r="X142" s="527"/>
      <c r="Y142" s="527"/>
      <c r="Z142" s="527"/>
      <c r="AA142" s="527"/>
    </row>
    <row r="143" spans="1:27" ht="15.75" customHeight="1">
      <c r="A143" s="527"/>
      <c r="B143" s="647"/>
      <c r="C143" s="527"/>
      <c r="D143" s="527"/>
      <c r="E143" s="527"/>
      <c r="F143" s="527"/>
      <c r="G143" s="527"/>
      <c r="H143" s="527"/>
      <c r="I143" s="527"/>
      <c r="J143" s="527"/>
      <c r="K143" s="527"/>
      <c r="L143" s="527"/>
      <c r="M143" s="527"/>
      <c r="N143" s="527"/>
      <c r="O143" s="530"/>
      <c r="P143" s="531"/>
      <c r="Q143" s="527"/>
      <c r="R143" s="527"/>
      <c r="S143" s="527"/>
      <c r="T143" s="527"/>
      <c r="U143" s="527"/>
      <c r="V143" s="527"/>
      <c r="W143" s="527"/>
      <c r="X143" s="527"/>
      <c r="Y143" s="527"/>
      <c r="Z143" s="527"/>
      <c r="AA143" s="527"/>
    </row>
    <row r="144" spans="1:27" ht="15.75" customHeight="1">
      <c r="A144" s="527"/>
      <c r="B144" s="647"/>
      <c r="C144" s="527"/>
      <c r="D144" s="527"/>
      <c r="E144" s="527"/>
      <c r="F144" s="527"/>
      <c r="G144" s="527"/>
      <c r="H144" s="527"/>
      <c r="I144" s="527"/>
      <c r="J144" s="527"/>
      <c r="K144" s="527"/>
      <c r="L144" s="527"/>
      <c r="M144" s="527"/>
      <c r="N144" s="527"/>
      <c r="O144" s="530"/>
      <c r="P144" s="531"/>
      <c r="Q144" s="527"/>
      <c r="R144" s="527"/>
      <c r="S144" s="527"/>
      <c r="T144" s="527"/>
      <c r="U144" s="527"/>
      <c r="V144" s="527"/>
      <c r="W144" s="527"/>
      <c r="X144" s="527"/>
      <c r="Y144" s="527"/>
      <c r="Z144" s="527"/>
      <c r="AA144" s="527"/>
    </row>
    <row r="145" spans="1:27" ht="15.75" customHeight="1">
      <c r="A145" s="527"/>
      <c r="B145" s="647"/>
      <c r="C145" s="527"/>
      <c r="D145" s="527"/>
      <c r="E145" s="527"/>
      <c r="F145" s="527"/>
      <c r="G145" s="527"/>
      <c r="H145" s="527"/>
      <c r="I145" s="527"/>
      <c r="J145" s="527"/>
      <c r="K145" s="527"/>
      <c r="L145" s="527"/>
      <c r="M145" s="527"/>
      <c r="N145" s="527"/>
      <c r="O145" s="530"/>
      <c r="P145" s="531"/>
      <c r="Q145" s="527"/>
      <c r="R145" s="527"/>
      <c r="S145" s="527"/>
      <c r="T145" s="527"/>
      <c r="U145" s="527"/>
      <c r="V145" s="527"/>
      <c r="W145" s="527"/>
      <c r="X145" s="527"/>
      <c r="Y145" s="527"/>
      <c r="Z145" s="527"/>
      <c r="AA145" s="527"/>
    </row>
    <row r="146" spans="1:27" ht="15.75" customHeight="1">
      <c r="A146" s="527"/>
      <c r="B146" s="647"/>
      <c r="C146" s="527"/>
      <c r="D146" s="527"/>
      <c r="E146" s="527"/>
      <c r="F146" s="527"/>
      <c r="G146" s="527"/>
      <c r="H146" s="527"/>
      <c r="I146" s="527"/>
      <c r="J146" s="527"/>
      <c r="K146" s="527"/>
      <c r="L146" s="527"/>
      <c r="M146" s="527"/>
      <c r="N146" s="527"/>
      <c r="O146" s="530"/>
      <c r="P146" s="531"/>
      <c r="Q146" s="527"/>
      <c r="R146" s="527"/>
      <c r="S146" s="527"/>
      <c r="T146" s="527"/>
      <c r="U146" s="527"/>
      <c r="V146" s="527"/>
      <c r="W146" s="527"/>
      <c r="X146" s="527"/>
      <c r="Y146" s="527"/>
      <c r="Z146" s="527"/>
      <c r="AA146" s="527"/>
    </row>
    <row r="147" spans="1:27" ht="15.75" customHeight="1">
      <c r="A147" s="527"/>
      <c r="B147" s="647"/>
      <c r="C147" s="527"/>
      <c r="D147" s="527"/>
      <c r="E147" s="527"/>
      <c r="F147" s="527"/>
      <c r="G147" s="527"/>
      <c r="H147" s="527"/>
      <c r="I147" s="527"/>
      <c r="J147" s="527"/>
      <c r="K147" s="527"/>
      <c r="L147" s="527"/>
      <c r="M147" s="527"/>
      <c r="N147" s="527"/>
      <c r="O147" s="530"/>
      <c r="P147" s="531"/>
      <c r="Q147" s="527"/>
      <c r="R147" s="527"/>
      <c r="S147" s="527"/>
      <c r="T147" s="527"/>
      <c r="U147" s="527"/>
      <c r="V147" s="527"/>
      <c r="W147" s="527"/>
      <c r="X147" s="527"/>
      <c r="Y147" s="527"/>
      <c r="Z147" s="527"/>
      <c r="AA147" s="527"/>
    </row>
    <row r="148" spans="1:27" ht="15.75" customHeight="1">
      <c r="A148" s="527"/>
      <c r="B148" s="647"/>
      <c r="C148" s="527"/>
      <c r="D148" s="527"/>
      <c r="E148" s="527"/>
      <c r="F148" s="527"/>
      <c r="G148" s="527"/>
      <c r="H148" s="527"/>
      <c r="I148" s="527"/>
      <c r="J148" s="527"/>
      <c r="K148" s="527"/>
      <c r="L148" s="527"/>
      <c r="M148" s="527"/>
      <c r="N148" s="527"/>
      <c r="O148" s="530"/>
      <c r="P148" s="531"/>
      <c r="Q148" s="527"/>
      <c r="R148" s="527"/>
      <c r="S148" s="527"/>
      <c r="T148" s="527"/>
      <c r="U148" s="527"/>
      <c r="V148" s="527"/>
      <c r="W148" s="527"/>
      <c r="X148" s="527"/>
      <c r="Y148" s="527"/>
      <c r="Z148" s="527"/>
      <c r="AA148" s="527"/>
    </row>
    <row r="149" spans="1:27" ht="15.75" customHeight="1">
      <c r="A149" s="527"/>
      <c r="B149" s="647"/>
      <c r="C149" s="527"/>
      <c r="D149" s="527"/>
      <c r="E149" s="527"/>
      <c r="F149" s="527"/>
      <c r="G149" s="527"/>
      <c r="H149" s="527"/>
      <c r="I149" s="527"/>
      <c r="J149" s="527"/>
      <c r="K149" s="527"/>
      <c r="L149" s="527"/>
      <c r="M149" s="527"/>
      <c r="N149" s="527"/>
      <c r="O149" s="530"/>
      <c r="P149" s="531"/>
      <c r="Q149" s="527"/>
      <c r="R149" s="527"/>
      <c r="S149" s="527"/>
      <c r="T149" s="527"/>
      <c r="U149" s="527"/>
      <c r="V149" s="527"/>
      <c r="W149" s="527"/>
      <c r="X149" s="527"/>
      <c r="Y149" s="527"/>
      <c r="Z149" s="527"/>
      <c r="AA149" s="527"/>
    </row>
    <row r="150" spans="1:27" ht="15.75" customHeight="1">
      <c r="A150" s="527"/>
      <c r="B150" s="647"/>
      <c r="C150" s="527"/>
      <c r="D150" s="527"/>
      <c r="E150" s="527"/>
      <c r="F150" s="527"/>
      <c r="G150" s="527"/>
      <c r="H150" s="527"/>
      <c r="I150" s="527"/>
      <c r="J150" s="527"/>
      <c r="K150" s="527"/>
      <c r="L150" s="527"/>
      <c r="M150" s="527"/>
      <c r="N150" s="527"/>
      <c r="O150" s="530"/>
      <c r="P150" s="531"/>
      <c r="Q150" s="527"/>
      <c r="R150" s="527"/>
      <c r="S150" s="527"/>
      <c r="T150" s="527"/>
      <c r="U150" s="527"/>
      <c r="V150" s="527"/>
      <c r="W150" s="527"/>
      <c r="X150" s="527"/>
      <c r="Y150" s="527"/>
      <c r="Z150" s="527"/>
      <c r="AA150" s="527"/>
    </row>
    <row r="151" spans="1:27" ht="15.75" customHeight="1">
      <c r="A151" s="527"/>
      <c r="B151" s="647"/>
      <c r="C151" s="527"/>
      <c r="D151" s="527"/>
      <c r="E151" s="527"/>
      <c r="F151" s="527"/>
      <c r="G151" s="527"/>
      <c r="H151" s="527"/>
      <c r="I151" s="527"/>
      <c r="J151" s="527"/>
      <c r="K151" s="527"/>
      <c r="L151" s="527"/>
      <c r="M151" s="527"/>
      <c r="N151" s="527"/>
      <c r="O151" s="530"/>
      <c r="P151" s="531"/>
      <c r="Q151" s="527"/>
      <c r="R151" s="527"/>
      <c r="S151" s="527"/>
      <c r="T151" s="527"/>
      <c r="U151" s="527"/>
      <c r="V151" s="527"/>
      <c r="W151" s="527"/>
      <c r="X151" s="527"/>
      <c r="Y151" s="527"/>
      <c r="Z151" s="527"/>
      <c r="AA151" s="527"/>
    </row>
    <row r="152" spans="1:27" ht="15.75" customHeight="1">
      <c r="A152" s="527"/>
      <c r="B152" s="647"/>
      <c r="C152" s="527"/>
      <c r="D152" s="527"/>
      <c r="E152" s="527"/>
      <c r="F152" s="527"/>
      <c r="G152" s="527"/>
      <c r="H152" s="527"/>
      <c r="I152" s="527"/>
      <c r="J152" s="527"/>
      <c r="K152" s="527"/>
      <c r="L152" s="527"/>
      <c r="M152" s="527"/>
      <c r="N152" s="527"/>
      <c r="O152" s="530"/>
      <c r="P152" s="531"/>
      <c r="Q152" s="527"/>
      <c r="R152" s="527"/>
      <c r="S152" s="527"/>
      <c r="T152" s="527"/>
      <c r="U152" s="527"/>
      <c r="V152" s="527"/>
      <c r="W152" s="527"/>
      <c r="X152" s="527"/>
      <c r="Y152" s="527"/>
      <c r="Z152" s="527"/>
      <c r="AA152" s="527"/>
    </row>
    <row r="153" spans="1:27" ht="15.75" customHeight="1">
      <c r="A153" s="527"/>
      <c r="B153" s="647"/>
      <c r="C153" s="527"/>
      <c r="D153" s="527"/>
      <c r="E153" s="527"/>
      <c r="F153" s="527"/>
      <c r="G153" s="527"/>
      <c r="H153" s="527"/>
      <c r="I153" s="527"/>
      <c r="J153" s="527"/>
      <c r="K153" s="527"/>
      <c r="L153" s="527"/>
      <c r="M153" s="527"/>
      <c r="N153" s="527"/>
      <c r="O153" s="530"/>
      <c r="P153" s="531"/>
      <c r="Q153" s="527"/>
      <c r="R153" s="527"/>
      <c r="S153" s="527"/>
      <c r="T153" s="527"/>
      <c r="U153" s="527"/>
      <c r="V153" s="527"/>
      <c r="W153" s="527"/>
      <c r="X153" s="527"/>
      <c r="Y153" s="527"/>
      <c r="Z153" s="527"/>
      <c r="AA153" s="527"/>
    </row>
    <row r="154" spans="1:27" ht="15.75" customHeight="1">
      <c r="A154" s="527"/>
      <c r="B154" s="647"/>
      <c r="C154" s="527"/>
      <c r="D154" s="527"/>
      <c r="E154" s="527"/>
      <c r="F154" s="527"/>
      <c r="G154" s="527"/>
      <c r="H154" s="527"/>
      <c r="I154" s="527"/>
      <c r="J154" s="527"/>
      <c r="K154" s="527"/>
      <c r="L154" s="527"/>
      <c r="M154" s="527"/>
      <c r="N154" s="527"/>
      <c r="O154" s="530"/>
      <c r="P154" s="531"/>
      <c r="Q154" s="527"/>
      <c r="R154" s="527"/>
      <c r="S154" s="527"/>
      <c r="T154" s="527"/>
      <c r="U154" s="527"/>
      <c r="V154" s="527"/>
      <c r="W154" s="527"/>
      <c r="X154" s="527"/>
      <c r="Y154" s="527"/>
      <c r="Z154" s="527"/>
      <c r="AA154" s="527"/>
    </row>
    <row r="155" spans="1:27" ht="15.75" customHeight="1">
      <c r="A155" s="527"/>
      <c r="B155" s="647"/>
      <c r="C155" s="527"/>
      <c r="D155" s="527"/>
      <c r="E155" s="527"/>
      <c r="F155" s="527"/>
      <c r="G155" s="527"/>
      <c r="H155" s="527"/>
      <c r="I155" s="527"/>
      <c r="J155" s="527"/>
      <c r="K155" s="527"/>
      <c r="L155" s="527"/>
      <c r="M155" s="527"/>
      <c r="N155" s="527"/>
      <c r="O155" s="530"/>
      <c r="P155" s="531"/>
      <c r="Q155" s="527"/>
      <c r="R155" s="527"/>
      <c r="S155" s="527"/>
      <c r="T155" s="527"/>
      <c r="U155" s="527"/>
      <c r="V155" s="527"/>
      <c r="W155" s="527"/>
      <c r="X155" s="527"/>
      <c r="Y155" s="527"/>
      <c r="Z155" s="527"/>
      <c r="AA155" s="527"/>
    </row>
    <row r="156" spans="1:27" ht="15.75" customHeight="1">
      <c r="A156" s="527"/>
      <c r="B156" s="647"/>
      <c r="C156" s="527"/>
      <c r="D156" s="527"/>
      <c r="E156" s="527"/>
      <c r="F156" s="527"/>
      <c r="G156" s="527"/>
      <c r="H156" s="527"/>
      <c r="I156" s="527"/>
      <c r="J156" s="527"/>
      <c r="K156" s="527"/>
      <c r="L156" s="527"/>
      <c r="M156" s="527"/>
      <c r="N156" s="527"/>
      <c r="O156" s="530"/>
      <c r="P156" s="531"/>
      <c r="Q156" s="527"/>
      <c r="R156" s="527"/>
      <c r="S156" s="527"/>
      <c r="T156" s="527"/>
      <c r="U156" s="527"/>
      <c r="V156" s="527"/>
      <c r="W156" s="527"/>
      <c r="X156" s="527"/>
      <c r="Y156" s="527"/>
      <c r="Z156" s="527"/>
      <c r="AA156" s="527"/>
    </row>
    <row r="157" spans="1:27" ht="15.75" customHeight="1">
      <c r="A157" s="527"/>
      <c r="B157" s="647"/>
      <c r="C157" s="527"/>
      <c r="D157" s="527"/>
      <c r="E157" s="527"/>
      <c r="F157" s="527"/>
      <c r="G157" s="527"/>
      <c r="H157" s="527"/>
      <c r="I157" s="527"/>
      <c r="J157" s="527"/>
      <c r="K157" s="527"/>
      <c r="L157" s="527"/>
      <c r="M157" s="527"/>
      <c r="N157" s="527"/>
      <c r="O157" s="530"/>
      <c r="P157" s="531"/>
      <c r="Q157" s="527"/>
      <c r="R157" s="527"/>
      <c r="S157" s="527"/>
      <c r="T157" s="527"/>
      <c r="U157" s="527"/>
      <c r="V157" s="527"/>
      <c r="W157" s="527"/>
      <c r="X157" s="527"/>
      <c r="Y157" s="527"/>
      <c r="Z157" s="527"/>
      <c r="AA157" s="527"/>
    </row>
    <row r="158" spans="1:27" ht="15.75" customHeight="1">
      <c r="A158" s="527"/>
      <c r="B158" s="647"/>
      <c r="C158" s="527"/>
      <c r="D158" s="527"/>
      <c r="E158" s="527"/>
      <c r="F158" s="527"/>
      <c r="G158" s="527"/>
      <c r="H158" s="527"/>
      <c r="I158" s="527"/>
      <c r="J158" s="527"/>
      <c r="K158" s="527"/>
      <c r="L158" s="527"/>
      <c r="M158" s="527"/>
      <c r="N158" s="527"/>
      <c r="O158" s="530"/>
      <c r="P158" s="531"/>
      <c r="Q158" s="527"/>
      <c r="R158" s="527"/>
      <c r="S158" s="527"/>
      <c r="T158" s="527"/>
      <c r="U158" s="527"/>
      <c r="V158" s="527"/>
      <c r="W158" s="527"/>
      <c r="X158" s="527"/>
      <c r="Y158" s="527"/>
      <c r="Z158" s="527"/>
      <c r="AA158" s="527"/>
    </row>
    <row r="159" spans="1:27" ht="15.75" customHeight="1">
      <c r="A159" s="527"/>
      <c r="B159" s="647"/>
      <c r="C159" s="527"/>
      <c r="D159" s="527"/>
      <c r="E159" s="527"/>
      <c r="F159" s="527"/>
      <c r="G159" s="527"/>
      <c r="H159" s="527"/>
      <c r="I159" s="527"/>
      <c r="J159" s="527"/>
      <c r="K159" s="527"/>
      <c r="L159" s="527"/>
      <c r="M159" s="527"/>
      <c r="N159" s="527"/>
      <c r="O159" s="530"/>
      <c r="P159" s="531"/>
      <c r="Q159" s="527"/>
      <c r="R159" s="527"/>
      <c r="S159" s="527"/>
      <c r="T159" s="527"/>
      <c r="U159" s="527"/>
      <c r="V159" s="527"/>
      <c r="W159" s="527"/>
      <c r="X159" s="527"/>
      <c r="Y159" s="527"/>
      <c r="Z159" s="527"/>
      <c r="AA159" s="527"/>
    </row>
    <row r="160" spans="1:27" ht="15.75" customHeight="1">
      <c r="A160" s="527"/>
      <c r="B160" s="647"/>
      <c r="C160" s="527"/>
      <c r="D160" s="527"/>
      <c r="E160" s="527"/>
      <c r="F160" s="527"/>
      <c r="G160" s="527"/>
      <c r="H160" s="527"/>
      <c r="I160" s="527"/>
      <c r="J160" s="527"/>
      <c r="K160" s="527"/>
      <c r="L160" s="527"/>
      <c r="M160" s="527"/>
      <c r="N160" s="527"/>
      <c r="O160" s="530"/>
      <c r="P160" s="531"/>
      <c r="Q160" s="527"/>
      <c r="R160" s="527"/>
      <c r="S160" s="527"/>
      <c r="T160" s="527"/>
      <c r="U160" s="527"/>
      <c r="V160" s="527"/>
      <c r="W160" s="527"/>
      <c r="X160" s="527"/>
      <c r="Y160" s="527"/>
      <c r="Z160" s="527"/>
      <c r="AA160" s="527"/>
    </row>
    <row r="161" spans="1:27" ht="15.75" customHeight="1">
      <c r="A161" s="527"/>
      <c r="B161" s="647"/>
      <c r="C161" s="527"/>
      <c r="D161" s="527"/>
      <c r="E161" s="527"/>
      <c r="F161" s="527"/>
      <c r="G161" s="527"/>
      <c r="H161" s="527"/>
      <c r="I161" s="527"/>
      <c r="J161" s="527"/>
      <c r="K161" s="527"/>
      <c r="L161" s="527"/>
      <c r="M161" s="527"/>
      <c r="N161" s="527"/>
      <c r="O161" s="530"/>
      <c r="P161" s="531"/>
      <c r="Q161" s="527"/>
      <c r="R161" s="527"/>
      <c r="S161" s="527"/>
      <c r="T161" s="527"/>
      <c r="U161" s="527"/>
      <c r="V161" s="527"/>
      <c r="W161" s="527"/>
      <c r="X161" s="527"/>
      <c r="Y161" s="527"/>
      <c r="Z161" s="527"/>
      <c r="AA161" s="527"/>
    </row>
    <row r="162" spans="1:27" ht="15.75" customHeight="1">
      <c r="A162" s="527"/>
      <c r="B162" s="647"/>
      <c r="C162" s="527"/>
      <c r="D162" s="527"/>
      <c r="E162" s="527"/>
      <c r="F162" s="527"/>
      <c r="G162" s="527"/>
      <c r="H162" s="527"/>
      <c r="I162" s="527"/>
      <c r="J162" s="527"/>
      <c r="K162" s="527"/>
      <c r="L162" s="527"/>
      <c r="M162" s="527"/>
      <c r="N162" s="527"/>
      <c r="O162" s="530"/>
      <c r="P162" s="531"/>
      <c r="Q162" s="527"/>
      <c r="R162" s="527"/>
      <c r="S162" s="527"/>
      <c r="T162" s="527"/>
      <c r="U162" s="527"/>
      <c r="V162" s="527"/>
      <c r="W162" s="527"/>
      <c r="X162" s="527"/>
      <c r="Y162" s="527"/>
      <c r="Z162" s="527"/>
      <c r="AA162" s="527"/>
    </row>
    <row r="163" spans="1:27" ht="15.75" customHeight="1">
      <c r="A163" s="527"/>
      <c r="B163" s="647"/>
      <c r="C163" s="527"/>
      <c r="D163" s="527"/>
      <c r="E163" s="527"/>
      <c r="F163" s="527"/>
      <c r="G163" s="527"/>
      <c r="H163" s="527"/>
      <c r="I163" s="527"/>
      <c r="J163" s="527"/>
      <c r="K163" s="527"/>
      <c r="L163" s="527"/>
      <c r="M163" s="527"/>
      <c r="N163" s="527"/>
      <c r="O163" s="530"/>
      <c r="P163" s="531"/>
      <c r="Q163" s="527"/>
      <c r="R163" s="527"/>
      <c r="S163" s="527"/>
      <c r="T163" s="527"/>
      <c r="U163" s="527"/>
      <c r="V163" s="527"/>
      <c r="W163" s="527"/>
      <c r="X163" s="527"/>
      <c r="Y163" s="527"/>
      <c r="Z163" s="527"/>
      <c r="AA163" s="527"/>
    </row>
    <row r="164" spans="1:27" ht="15.75" customHeight="1">
      <c r="A164" s="527"/>
      <c r="B164" s="647"/>
      <c r="C164" s="527"/>
      <c r="D164" s="527"/>
      <c r="E164" s="527"/>
      <c r="F164" s="527"/>
      <c r="G164" s="527"/>
      <c r="H164" s="527"/>
      <c r="I164" s="527"/>
      <c r="J164" s="527"/>
      <c r="K164" s="527"/>
      <c r="L164" s="527"/>
      <c r="M164" s="527"/>
      <c r="N164" s="527"/>
      <c r="O164" s="530"/>
      <c r="P164" s="531"/>
      <c r="Q164" s="527"/>
      <c r="R164" s="527"/>
      <c r="S164" s="527"/>
      <c r="T164" s="527"/>
      <c r="U164" s="527"/>
      <c r="V164" s="527"/>
      <c r="W164" s="527"/>
      <c r="X164" s="527"/>
      <c r="Y164" s="527"/>
      <c r="Z164" s="527"/>
      <c r="AA164" s="527"/>
    </row>
    <row r="165" spans="1:27" ht="15.75" customHeight="1">
      <c r="A165" s="527"/>
      <c r="B165" s="647"/>
      <c r="C165" s="527"/>
      <c r="D165" s="527"/>
      <c r="E165" s="527"/>
      <c r="F165" s="527"/>
      <c r="G165" s="527"/>
      <c r="H165" s="527"/>
      <c r="I165" s="527"/>
      <c r="J165" s="527"/>
      <c r="K165" s="527"/>
      <c r="L165" s="527"/>
      <c r="M165" s="527"/>
      <c r="N165" s="527"/>
      <c r="O165" s="530"/>
      <c r="P165" s="531"/>
      <c r="Q165" s="527"/>
      <c r="R165" s="527"/>
      <c r="S165" s="527"/>
      <c r="T165" s="527"/>
      <c r="U165" s="527"/>
      <c r="V165" s="527"/>
      <c r="W165" s="527"/>
      <c r="X165" s="527"/>
      <c r="Y165" s="527"/>
      <c r="Z165" s="527"/>
      <c r="AA165" s="527"/>
    </row>
    <row r="166" spans="1:27" ht="15.75" customHeight="1">
      <c r="A166" s="527"/>
      <c r="B166" s="647"/>
      <c r="C166" s="527"/>
      <c r="D166" s="527"/>
      <c r="E166" s="527"/>
      <c r="F166" s="527"/>
      <c r="G166" s="527"/>
      <c r="H166" s="527"/>
      <c r="I166" s="527"/>
      <c r="J166" s="527"/>
      <c r="K166" s="527"/>
      <c r="L166" s="527"/>
      <c r="M166" s="527"/>
      <c r="N166" s="527"/>
      <c r="O166" s="530"/>
      <c r="P166" s="531"/>
      <c r="Q166" s="527"/>
      <c r="R166" s="527"/>
      <c r="S166" s="527"/>
      <c r="T166" s="527"/>
      <c r="U166" s="527"/>
      <c r="V166" s="527"/>
      <c r="W166" s="527"/>
      <c r="X166" s="527"/>
      <c r="Y166" s="527"/>
      <c r="Z166" s="527"/>
      <c r="AA166" s="527"/>
    </row>
    <row r="167" spans="1:27" ht="15.75" customHeight="1">
      <c r="A167" s="527"/>
      <c r="B167" s="647"/>
      <c r="C167" s="527"/>
      <c r="D167" s="527"/>
      <c r="E167" s="527"/>
      <c r="F167" s="527"/>
      <c r="G167" s="527"/>
      <c r="H167" s="527"/>
      <c r="I167" s="527"/>
      <c r="J167" s="527"/>
      <c r="K167" s="527"/>
      <c r="L167" s="527"/>
      <c r="M167" s="527"/>
      <c r="N167" s="527"/>
      <c r="O167" s="530"/>
      <c r="P167" s="531"/>
      <c r="Q167" s="527"/>
      <c r="R167" s="527"/>
      <c r="S167" s="527"/>
      <c r="T167" s="527"/>
      <c r="U167" s="527"/>
      <c r="V167" s="527"/>
      <c r="W167" s="527"/>
      <c r="X167" s="527"/>
      <c r="Y167" s="527"/>
      <c r="Z167" s="527"/>
      <c r="AA167" s="527"/>
    </row>
    <row r="168" spans="1:27" ht="15.75" customHeight="1">
      <c r="A168" s="527"/>
      <c r="B168" s="647"/>
      <c r="C168" s="527"/>
      <c r="D168" s="527"/>
      <c r="E168" s="527"/>
      <c r="F168" s="527"/>
      <c r="G168" s="527"/>
      <c r="H168" s="527"/>
      <c r="I168" s="527"/>
      <c r="J168" s="527"/>
      <c r="K168" s="527"/>
      <c r="L168" s="527"/>
      <c r="M168" s="527"/>
      <c r="N168" s="527"/>
      <c r="O168" s="530"/>
      <c r="P168" s="531"/>
      <c r="Q168" s="527"/>
      <c r="R168" s="527"/>
      <c r="S168" s="527"/>
      <c r="T168" s="527"/>
      <c r="U168" s="527"/>
      <c r="V168" s="527"/>
      <c r="W168" s="527"/>
      <c r="X168" s="527"/>
      <c r="Y168" s="527"/>
      <c r="Z168" s="527"/>
      <c r="AA168" s="527"/>
    </row>
    <row r="169" spans="1:27" ht="15.75" customHeight="1">
      <c r="A169" s="527"/>
      <c r="B169" s="647"/>
      <c r="C169" s="527"/>
      <c r="D169" s="527"/>
      <c r="E169" s="527"/>
      <c r="F169" s="527"/>
      <c r="G169" s="527"/>
      <c r="H169" s="527"/>
      <c r="I169" s="527"/>
      <c r="J169" s="527"/>
      <c r="K169" s="527"/>
      <c r="L169" s="527"/>
      <c r="M169" s="527"/>
      <c r="N169" s="527"/>
      <c r="O169" s="530"/>
      <c r="P169" s="531"/>
      <c r="Q169" s="527"/>
      <c r="R169" s="527"/>
      <c r="S169" s="527"/>
      <c r="T169" s="527"/>
      <c r="U169" s="527"/>
      <c r="V169" s="527"/>
      <c r="W169" s="527"/>
      <c r="X169" s="527"/>
      <c r="Y169" s="527"/>
      <c r="Z169" s="527"/>
      <c r="AA169" s="527"/>
    </row>
    <row r="170" spans="1:27" ht="15.75" customHeight="1">
      <c r="A170" s="527"/>
      <c r="B170" s="647"/>
      <c r="C170" s="527"/>
      <c r="D170" s="527"/>
      <c r="E170" s="527"/>
      <c r="F170" s="527"/>
      <c r="G170" s="527"/>
      <c r="H170" s="527"/>
      <c r="I170" s="527"/>
      <c r="J170" s="527"/>
      <c r="K170" s="527"/>
      <c r="L170" s="527"/>
      <c r="M170" s="527"/>
      <c r="N170" s="527"/>
      <c r="O170" s="530"/>
      <c r="P170" s="531"/>
      <c r="Q170" s="527"/>
      <c r="R170" s="527"/>
      <c r="S170" s="527"/>
      <c r="T170" s="527"/>
      <c r="U170" s="527"/>
      <c r="V170" s="527"/>
      <c r="W170" s="527"/>
      <c r="X170" s="527"/>
      <c r="Y170" s="527"/>
      <c r="Z170" s="527"/>
      <c r="AA170" s="527"/>
    </row>
    <row r="171" spans="1:27" ht="15.75" customHeight="1">
      <c r="A171" s="527"/>
      <c r="B171" s="647"/>
      <c r="C171" s="527"/>
      <c r="D171" s="527"/>
      <c r="E171" s="527"/>
      <c r="F171" s="527"/>
      <c r="G171" s="527"/>
      <c r="H171" s="527"/>
      <c r="I171" s="527"/>
      <c r="J171" s="527"/>
      <c r="K171" s="527"/>
      <c r="L171" s="527"/>
      <c r="M171" s="527"/>
      <c r="N171" s="527"/>
      <c r="O171" s="530"/>
      <c r="P171" s="531"/>
      <c r="Q171" s="527"/>
      <c r="R171" s="527"/>
      <c r="S171" s="527"/>
      <c r="T171" s="527"/>
      <c r="U171" s="527"/>
      <c r="V171" s="527"/>
      <c r="W171" s="527"/>
      <c r="X171" s="527"/>
      <c r="Y171" s="527"/>
      <c r="Z171" s="527"/>
      <c r="AA171" s="527"/>
    </row>
    <row r="172" spans="1:27" ht="15.75" customHeight="1">
      <c r="A172" s="527"/>
      <c r="B172" s="647"/>
      <c r="C172" s="527"/>
      <c r="D172" s="527"/>
      <c r="E172" s="527"/>
      <c r="F172" s="527"/>
      <c r="G172" s="527"/>
      <c r="H172" s="527"/>
      <c r="I172" s="527"/>
      <c r="J172" s="527"/>
      <c r="K172" s="527"/>
      <c r="L172" s="527"/>
      <c r="M172" s="527"/>
      <c r="N172" s="527"/>
      <c r="O172" s="530"/>
      <c r="P172" s="531"/>
      <c r="Q172" s="527"/>
      <c r="R172" s="527"/>
      <c r="S172" s="527"/>
      <c r="T172" s="527"/>
      <c r="U172" s="527"/>
      <c r="V172" s="527"/>
      <c r="W172" s="527"/>
      <c r="X172" s="527"/>
      <c r="Y172" s="527"/>
      <c r="Z172" s="527"/>
      <c r="AA172" s="527"/>
    </row>
    <row r="173" spans="1:27" ht="15.75" customHeight="1">
      <c r="A173" s="527"/>
      <c r="B173" s="647"/>
      <c r="C173" s="527"/>
      <c r="D173" s="527"/>
      <c r="E173" s="527"/>
      <c r="F173" s="527"/>
      <c r="G173" s="527"/>
      <c r="H173" s="527"/>
      <c r="I173" s="527"/>
      <c r="J173" s="527"/>
      <c r="K173" s="527"/>
      <c r="L173" s="527"/>
      <c r="M173" s="527"/>
      <c r="N173" s="527"/>
      <c r="O173" s="530"/>
      <c r="P173" s="531"/>
      <c r="Q173" s="527"/>
      <c r="R173" s="527"/>
      <c r="S173" s="527"/>
      <c r="T173" s="527"/>
      <c r="U173" s="527"/>
      <c r="V173" s="527"/>
      <c r="W173" s="527"/>
      <c r="X173" s="527"/>
      <c r="Y173" s="527"/>
      <c r="Z173" s="527"/>
      <c r="AA173" s="527"/>
    </row>
    <row r="174" spans="1:27" ht="15.75" customHeight="1">
      <c r="A174" s="527"/>
      <c r="B174" s="647"/>
      <c r="C174" s="527"/>
      <c r="D174" s="527"/>
      <c r="E174" s="527"/>
      <c r="F174" s="527"/>
      <c r="G174" s="527"/>
      <c r="H174" s="527"/>
      <c r="I174" s="527"/>
      <c r="J174" s="527"/>
      <c r="K174" s="527"/>
      <c r="L174" s="527"/>
      <c r="M174" s="527"/>
      <c r="N174" s="527"/>
      <c r="O174" s="530"/>
      <c r="P174" s="531"/>
      <c r="Q174" s="527"/>
      <c r="R174" s="527"/>
      <c r="S174" s="527"/>
      <c r="T174" s="527"/>
      <c r="U174" s="527"/>
      <c r="V174" s="527"/>
      <c r="W174" s="527"/>
      <c r="X174" s="527"/>
      <c r="Y174" s="527"/>
      <c r="Z174" s="527"/>
      <c r="AA174" s="527"/>
    </row>
    <row r="175" spans="1:27" ht="15.75" customHeight="1">
      <c r="A175" s="527"/>
      <c r="B175" s="647"/>
      <c r="C175" s="527"/>
      <c r="D175" s="527"/>
      <c r="E175" s="527"/>
      <c r="F175" s="527"/>
      <c r="G175" s="527"/>
      <c r="H175" s="527"/>
      <c r="I175" s="527"/>
      <c r="J175" s="527"/>
      <c r="K175" s="527"/>
      <c r="L175" s="527"/>
      <c r="M175" s="527"/>
      <c r="N175" s="527"/>
      <c r="O175" s="530"/>
      <c r="P175" s="531"/>
      <c r="Q175" s="527"/>
      <c r="R175" s="527"/>
      <c r="S175" s="527"/>
      <c r="T175" s="527"/>
      <c r="U175" s="527"/>
      <c r="V175" s="527"/>
      <c r="W175" s="527"/>
      <c r="X175" s="527"/>
      <c r="Y175" s="527"/>
      <c r="Z175" s="527"/>
      <c r="AA175" s="527"/>
    </row>
    <row r="176" spans="1:27" ht="15.75" customHeight="1">
      <c r="A176" s="527"/>
      <c r="B176" s="647"/>
      <c r="C176" s="527"/>
      <c r="D176" s="527"/>
      <c r="E176" s="527"/>
      <c r="F176" s="527"/>
      <c r="G176" s="527"/>
      <c r="H176" s="527"/>
      <c r="I176" s="527"/>
      <c r="J176" s="527"/>
      <c r="K176" s="527"/>
      <c r="L176" s="527"/>
      <c r="M176" s="527"/>
      <c r="N176" s="527"/>
      <c r="O176" s="530"/>
      <c r="P176" s="531"/>
      <c r="Q176" s="527"/>
      <c r="R176" s="527"/>
      <c r="S176" s="527"/>
      <c r="T176" s="527"/>
      <c r="U176" s="527"/>
      <c r="V176" s="527"/>
      <c r="W176" s="527"/>
      <c r="X176" s="527"/>
      <c r="Y176" s="527"/>
      <c r="Z176" s="527"/>
      <c r="AA176" s="527"/>
    </row>
    <row r="177" spans="1:27" ht="15.75" customHeight="1">
      <c r="A177" s="527"/>
      <c r="B177" s="647"/>
      <c r="C177" s="527"/>
      <c r="D177" s="527"/>
      <c r="E177" s="527"/>
      <c r="F177" s="527"/>
      <c r="G177" s="527"/>
      <c r="H177" s="527"/>
      <c r="I177" s="527"/>
      <c r="J177" s="527"/>
      <c r="K177" s="527"/>
      <c r="L177" s="527"/>
      <c r="M177" s="527"/>
      <c r="N177" s="527"/>
      <c r="O177" s="530"/>
      <c r="P177" s="531"/>
      <c r="Q177" s="527"/>
      <c r="R177" s="527"/>
      <c r="S177" s="527"/>
      <c r="T177" s="527"/>
      <c r="U177" s="527"/>
      <c r="V177" s="527"/>
      <c r="W177" s="527"/>
      <c r="X177" s="527"/>
      <c r="Y177" s="527"/>
      <c r="Z177" s="527"/>
      <c r="AA177" s="527"/>
    </row>
    <row r="178" spans="1:27" ht="15.75" customHeight="1">
      <c r="A178" s="527"/>
      <c r="B178" s="647"/>
      <c r="C178" s="527"/>
      <c r="D178" s="527"/>
      <c r="E178" s="527"/>
      <c r="F178" s="527"/>
      <c r="G178" s="527"/>
      <c r="H178" s="527"/>
      <c r="I178" s="527"/>
      <c r="J178" s="527"/>
      <c r="K178" s="527"/>
      <c r="L178" s="527"/>
      <c r="M178" s="527"/>
      <c r="N178" s="527"/>
      <c r="O178" s="530"/>
      <c r="P178" s="531"/>
      <c r="Q178" s="527"/>
      <c r="R178" s="527"/>
      <c r="S178" s="527"/>
      <c r="T178" s="527"/>
      <c r="U178" s="527"/>
      <c r="V178" s="527"/>
      <c r="W178" s="527"/>
      <c r="X178" s="527"/>
      <c r="Y178" s="527"/>
      <c r="Z178" s="527"/>
      <c r="AA178" s="527"/>
    </row>
    <row r="179" spans="1:27" ht="15.75" customHeight="1">
      <c r="A179" s="527"/>
      <c r="B179" s="647"/>
      <c r="C179" s="527"/>
      <c r="D179" s="527"/>
      <c r="E179" s="527"/>
      <c r="F179" s="527"/>
      <c r="G179" s="527"/>
      <c r="H179" s="527"/>
      <c r="I179" s="527"/>
      <c r="J179" s="527"/>
      <c r="K179" s="527"/>
      <c r="L179" s="527"/>
      <c r="M179" s="527"/>
      <c r="N179" s="527"/>
      <c r="O179" s="530"/>
      <c r="P179" s="531"/>
      <c r="Q179" s="527"/>
      <c r="R179" s="527"/>
      <c r="S179" s="527"/>
      <c r="T179" s="527"/>
      <c r="U179" s="527"/>
      <c r="V179" s="527"/>
      <c r="W179" s="527"/>
      <c r="X179" s="527"/>
      <c r="Y179" s="527"/>
      <c r="Z179" s="527"/>
      <c r="AA179" s="527"/>
    </row>
    <row r="180" spans="1:27" ht="15.75" customHeight="1">
      <c r="A180" s="527"/>
      <c r="B180" s="647"/>
      <c r="C180" s="527"/>
      <c r="D180" s="527"/>
      <c r="E180" s="527"/>
      <c r="F180" s="527"/>
      <c r="G180" s="527"/>
      <c r="H180" s="527"/>
      <c r="I180" s="527"/>
      <c r="J180" s="527"/>
      <c r="K180" s="527"/>
      <c r="L180" s="527"/>
      <c r="M180" s="527"/>
      <c r="N180" s="527"/>
      <c r="O180" s="530"/>
      <c r="P180" s="531"/>
      <c r="Q180" s="527"/>
      <c r="R180" s="527"/>
      <c r="S180" s="527"/>
      <c r="T180" s="527"/>
      <c r="U180" s="527"/>
      <c r="V180" s="527"/>
      <c r="W180" s="527"/>
      <c r="X180" s="527"/>
      <c r="Y180" s="527"/>
      <c r="Z180" s="527"/>
      <c r="AA180" s="527"/>
    </row>
    <row r="181" spans="1:27" ht="15.75" customHeight="1">
      <c r="A181" s="527"/>
      <c r="B181" s="647"/>
      <c r="C181" s="527"/>
      <c r="D181" s="527"/>
      <c r="E181" s="527"/>
      <c r="F181" s="527"/>
      <c r="G181" s="527"/>
      <c r="H181" s="527"/>
      <c r="I181" s="527"/>
      <c r="J181" s="527"/>
      <c r="K181" s="527"/>
      <c r="L181" s="527"/>
      <c r="M181" s="527"/>
      <c r="N181" s="527"/>
      <c r="O181" s="530"/>
      <c r="P181" s="531"/>
      <c r="Q181" s="527"/>
      <c r="R181" s="527"/>
      <c r="S181" s="527"/>
      <c r="T181" s="527"/>
      <c r="U181" s="527"/>
      <c r="V181" s="527"/>
      <c r="W181" s="527"/>
      <c r="X181" s="527"/>
      <c r="Y181" s="527"/>
      <c r="Z181" s="527"/>
      <c r="AA181" s="527"/>
    </row>
    <row r="182" spans="1:27" ht="15.75" customHeight="1">
      <c r="A182" s="527"/>
      <c r="B182" s="647"/>
      <c r="C182" s="527"/>
      <c r="D182" s="527"/>
      <c r="E182" s="527"/>
      <c r="F182" s="527"/>
      <c r="G182" s="527"/>
      <c r="H182" s="527"/>
      <c r="I182" s="527"/>
      <c r="J182" s="527"/>
      <c r="K182" s="527"/>
      <c r="L182" s="527"/>
      <c r="M182" s="527"/>
      <c r="N182" s="527"/>
      <c r="O182" s="530"/>
      <c r="P182" s="531"/>
      <c r="Q182" s="527"/>
      <c r="R182" s="527"/>
      <c r="S182" s="527"/>
      <c r="T182" s="527"/>
      <c r="U182" s="527"/>
      <c r="V182" s="527"/>
      <c r="W182" s="527"/>
      <c r="X182" s="527"/>
      <c r="Y182" s="527"/>
      <c r="Z182" s="527"/>
      <c r="AA182" s="527"/>
    </row>
    <row r="183" spans="1:27" ht="15.75" customHeight="1">
      <c r="A183" s="527"/>
      <c r="B183" s="647"/>
      <c r="C183" s="527"/>
      <c r="D183" s="527"/>
      <c r="E183" s="527"/>
      <c r="F183" s="527"/>
      <c r="G183" s="527"/>
      <c r="H183" s="527"/>
      <c r="I183" s="527"/>
      <c r="J183" s="527"/>
      <c r="K183" s="527"/>
      <c r="L183" s="527"/>
      <c r="M183" s="527"/>
      <c r="N183" s="527"/>
      <c r="O183" s="530"/>
      <c r="P183" s="531"/>
      <c r="Q183" s="527"/>
      <c r="R183" s="527"/>
      <c r="S183" s="527"/>
      <c r="T183" s="527"/>
      <c r="U183" s="527"/>
      <c r="V183" s="527"/>
      <c r="W183" s="527"/>
      <c r="X183" s="527"/>
      <c r="Y183" s="527"/>
      <c r="Z183" s="527"/>
      <c r="AA183" s="527"/>
    </row>
    <row r="184" spans="1:27" ht="15.75" customHeight="1">
      <c r="A184" s="527"/>
      <c r="B184" s="647"/>
      <c r="C184" s="527"/>
      <c r="D184" s="527"/>
      <c r="E184" s="527"/>
      <c r="F184" s="527"/>
      <c r="G184" s="527"/>
      <c r="H184" s="527"/>
      <c r="I184" s="527"/>
      <c r="J184" s="527"/>
      <c r="K184" s="527"/>
      <c r="L184" s="527"/>
      <c r="M184" s="527"/>
      <c r="N184" s="527"/>
      <c r="O184" s="530"/>
      <c r="P184" s="531"/>
      <c r="Q184" s="527"/>
      <c r="R184" s="527"/>
      <c r="S184" s="527"/>
      <c r="T184" s="527"/>
      <c r="U184" s="527"/>
      <c r="V184" s="527"/>
      <c r="W184" s="527"/>
      <c r="X184" s="527"/>
      <c r="Y184" s="527"/>
      <c r="Z184" s="527"/>
      <c r="AA184" s="527"/>
    </row>
    <row r="185" spans="1:27" ht="15.75" customHeight="1">
      <c r="A185" s="527"/>
      <c r="B185" s="647"/>
      <c r="C185" s="527"/>
      <c r="D185" s="527"/>
      <c r="E185" s="527"/>
      <c r="F185" s="527"/>
      <c r="G185" s="527"/>
      <c r="H185" s="527"/>
      <c r="I185" s="527"/>
      <c r="J185" s="527"/>
      <c r="K185" s="527"/>
      <c r="L185" s="527"/>
      <c r="M185" s="527"/>
      <c r="N185" s="527"/>
      <c r="O185" s="530"/>
      <c r="P185" s="531"/>
      <c r="Q185" s="527"/>
      <c r="R185" s="527"/>
      <c r="S185" s="527"/>
      <c r="T185" s="527"/>
      <c r="U185" s="527"/>
      <c r="V185" s="527"/>
      <c r="W185" s="527"/>
      <c r="X185" s="527"/>
      <c r="Y185" s="527"/>
      <c r="Z185" s="527"/>
      <c r="AA185" s="527"/>
    </row>
    <row r="186" spans="1:27" ht="15.75" customHeight="1">
      <c r="A186" s="527"/>
      <c r="B186" s="647"/>
      <c r="C186" s="527"/>
      <c r="D186" s="527"/>
      <c r="E186" s="527"/>
      <c r="F186" s="527"/>
      <c r="G186" s="527"/>
      <c r="H186" s="527"/>
      <c r="I186" s="527"/>
      <c r="J186" s="527"/>
      <c r="K186" s="527"/>
      <c r="L186" s="527"/>
      <c r="M186" s="527"/>
      <c r="N186" s="527"/>
      <c r="O186" s="530"/>
      <c r="P186" s="531"/>
      <c r="Q186" s="527"/>
      <c r="R186" s="527"/>
      <c r="S186" s="527"/>
      <c r="T186" s="527"/>
      <c r="U186" s="527"/>
      <c r="V186" s="527"/>
      <c r="W186" s="527"/>
      <c r="X186" s="527"/>
      <c r="Y186" s="527"/>
      <c r="Z186" s="527"/>
      <c r="AA186" s="527"/>
    </row>
    <row r="187" spans="1:27" ht="15.75" customHeight="1">
      <c r="A187" s="527"/>
      <c r="B187" s="647"/>
      <c r="C187" s="527"/>
      <c r="D187" s="527"/>
      <c r="E187" s="527"/>
      <c r="F187" s="527"/>
      <c r="G187" s="527"/>
      <c r="H187" s="527"/>
      <c r="I187" s="527"/>
      <c r="J187" s="527"/>
      <c r="K187" s="527"/>
      <c r="L187" s="527"/>
      <c r="M187" s="527"/>
      <c r="N187" s="527"/>
      <c r="O187" s="530"/>
      <c r="P187" s="531"/>
      <c r="Q187" s="527"/>
      <c r="R187" s="527"/>
      <c r="S187" s="527"/>
      <c r="T187" s="527"/>
      <c r="U187" s="527"/>
      <c r="V187" s="527"/>
      <c r="W187" s="527"/>
      <c r="X187" s="527"/>
      <c r="Y187" s="527"/>
      <c r="Z187" s="527"/>
      <c r="AA187" s="527"/>
    </row>
    <row r="188" spans="1:27" ht="15.75" customHeight="1">
      <c r="A188" s="527"/>
      <c r="B188" s="647"/>
      <c r="C188" s="527"/>
      <c r="D188" s="527"/>
      <c r="E188" s="527"/>
      <c r="F188" s="527"/>
      <c r="G188" s="527"/>
      <c r="H188" s="527"/>
      <c r="I188" s="527"/>
      <c r="J188" s="527"/>
      <c r="K188" s="527"/>
      <c r="L188" s="527"/>
      <c r="M188" s="527"/>
      <c r="N188" s="527"/>
      <c r="O188" s="530"/>
      <c r="P188" s="531"/>
      <c r="Q188" s="527"/>
      <c r="R188" s="527"/>
      <c r="S188" s="527"/>
      <c r="T188" s="527"/>
      <c r="U188" s="527"/>
      <c r="V188" s="527"/>
      <c r="W188" s="527"/>
      <c r="X188" s="527"/>
      <c r="Y188" s="527"/>
      <c r="Z188" s="527"/>
      <c r="AA188" s="527"/>
    </row>
    <row r="189" spans="1:27" ht="15.75" customHeight="1">
      <c r="A189" s="527"/>
      <c r="B189" s="647"/>
      <c r="C189" s="527"/>
      <c r="D189" s="527"/>
      <c r="E189" s="527"/>
      <c r="F189" s="527"/>
      <c r="G189" s="527"/>
      <c r="H189" s="527"/>
      <c r="I189" s="527"/>
      <c r="J189" s="527"/>
      <c r="K189" s="527"/>
      <c r="L189" s="527"/>
      <c r="M189" s="527"/>
      <c r="N189" s="527"/>
      <c r="O189" s="530"/>
      <c r="P189" s="531"/>
      <c r="Q189" s="527"/>
      <c r="R189" s="527"/>
      <c r="S189" s="527"/>
      <c r="T189" s="527"/>
      <c r="U189" s="527"/>
      <c r="V189" s="527"/>
      <c r="W189" s="527"/>
      <c r="X189" s="527"/>
      <c r="Y189" s="527"/>
      <c r="Z189" s="527"/>
      <c r="AA189" s="527"/>
    </row>
    <row r="190" spans="1:27" ht="15.75" customHeight="1">
      <c r="A190" s="527"/>
      <c r="B190" s="647"/>
      <c r="C190" s="527"/>
      <c r="D190" s="527"/>
      <c r="E190" s="527"/>
      <c r="F190" s="527"/>
      <c r="G190" s="527"/>
      <c r="H190" s="527"/>
      <c r="I190" s="527"/>
      <c r="J190" s="527"/>
      <c r="K190" s="527"/>
      <c r="L190" s="527"/>
      <c r="M190" s="527"/>
      <c r="N190" s="527"/>
      <c r="O190" s="530"/>
      <c r="P190" s="531"/>
      <c r="Q190" s="527"/>
      <c r="R190" s="527"/>
      <c r="S190" s="527"/>
      <c r="T190" s="527"/>
      <c r="U190" s="527"/>
      <c r="V190" s="527"/>
      <c r="W190" s="527"/>
      <c r="X190" s="527"/>
      <c r="Y190" s="527"/>
      <c r="Z190" s="527"/>
      <c r="AA190" s="527"/>
    </row>
    <row r="191" spans="1:27" ht="15.75" customHeight="1">
      <c r="A191" s="527"/>
      <c r="B191" s="647"/>
      <c r="C191" s="527"/>
      <c r="D191" s="527"/>
      <c r="E191" s="527"/>
      <c r="F191" s="527"/>
      <c r="G191" s="527"/>
      <c r="H191" s="527"/>
      <c r="I191" s="527"/>
      <c r="J191" s="527"/>
      <c r="K191" s="527"/>
      <c r="L191" s="527"/>
      <c r="M191" s="527"/>
      <c r="N191" s="527"/>
      <c r="O191" s="530"/>
      <c r="P191" s="531"/>
      <c r="Q191" s="527"/>
      <c r="R191" s="527"/>
      <c r="S191" s="527"/>
      <c r="T191" s="527"/>
      <c r="U191" s="527"/>
      <c r="V191" s="527"/>
      <c r="W191" s="527"/>
      <c r="X191" s="527"/>
      <c r="Y191" s="527"/>
      <c r="Z191" s="527"/>
      <c r="AA191" s="527"/>
    </row>
    <row r="192" spans="1:27" ht="15.75" customHeight="1">
      <c r="A192" s="527"/>
      <c r="B192" s="647"/>
      <c r="C192" s="527"/>
      <c r="D192" s="527"/>
      <c r="E192" s="527"/>
      <c r="F192" s="527"/>
      <c r="G192" s="527"/>
      <c r="H192" s="527"/>
      <c r="I192" s="527"/>
      <c r="J192" s="527"/>
      <c r="K192" s="527"/>
      <c r="L192" s="527"/>
      <c r="M192" s="527"/>
      <c r="N192" s="527"/>
      <c r="O192" s="530"/>
      <c r="P192" s="531"/>
      <c r="Q192" s="527"/>
      <c r="R192" s="527"/>
      <c r="S192" s="527"/>
      <c r="T192" s="527"/>
      <c r="U192" s="527"/>
      <c r="V192" s="527"/>
      <c r="W192" s="527"/>
      <c r="X192" s="527"/>
      <c r="Y192" s="527"/>
      <c r="Z192" s="527"/>
      <c r="AA192" s="527"/>
    </row>
    <row r="193" spans="1:27" ht="15.75" customHeight="1">
      <c r="A193" s="527"/>
      <c r="B193" s="647"/>
      <c r="C193" s="527"/>
      <c r="D193" s="527"/>
      <c r="E193" s="527"/>
      <c r="F193" s="527"/>
      <c r="G193" s="527"/>
      <c r="H193" s="527"/>
      <c r="I193" s="527"/>
      <c r="J193" s="527"/>
      <c r="K193" s="527"/>
      <c r="L193" s="527"/>
      <c r="M193" s="527"/>
      <c r="N193" s="527"/>
      <c r="O193" s="530"/>
      <c r="P193" s="531"/>
      <c r="Q193" s="527"/>
      <c r="R193" s="527"/>
      <c r="S193" s="527"/>
      <c r="T193" s="527"/>
      <c r="U193" s="527"/>
      <c r="V193" s="527"/>
      <c r="W193" s="527"/>
      <c r="X193" s="527"/>
      <c r="Y193" s="527"/>
      <c r="Z193" s="527"/>
      <c r="AA193" s="527"/>
    </row>
    <row r="194" spans="1:27" ht="15.75" customHeight="1">
      <c r="A194" s="527"/>
      <c r="B194" s="647"/>
      <c r="C194" s="527"/>
      <c r="D194" s="527"/>
      <c r="E194" s="527"/>
      <c r="F194" s="527"/>
      <c r="G194" s="527"/>
      <c r="H194" s="527"/>
      <c r="I194" s="527"/>
      <c r="J194" s="527"/>
      <c r="K194" s="527"/>
      <c r="L194" s="527"/>
      <c r="M194" s="527"/>
      <c r="N194" s="527"/>
      <c r="O194" s="530"/>
      <c r="P194" s="531"/>
      <c r="Q194" s="527"/>
      <c r="R194" s="527"/>
      <c r="S194" s="527"/>
      <c r="T194" s="527"/>
      <c r="U194" s="527"/>
      <c r="V194" s="527"/>
      <c r="W194" s="527"/>
      <c r="X194" s="527"/>
      <c r="Y194" s="527"/>
      <c r="Z194" s="527"/>
      <c r="AA194" s="527"/>
    </row>
    <row r="195" spans="1:27" ht="15.75" customHeight="1">
      <c r="A195" s="527"/>
      <c r="B195" s="647"/>
      <c r="C195" s="527"/>
      <c r="D195" s="527"/>
      <c r="E195" s="527"/>
      <c r="F195" s="527"/>
      <c r="G195" s="527"/>
      <c r="H195" s="527"/>
      <c r="I195" s="527"/>
      <c r="J195" s="527"/>
      <c r="K195" s="527"/>
      <c r="L195" s="527"/>
      <c r="M195" s="527"/>
      <c r="N195" s="527"/>
      <c r="O195" s="530"/>
      <c r="P195" s="531"/>
      <c r="Q195" s="527"/>
      <c r="R195" s="527"/>
      <c r="S195" s="527"/>
      <c r="T195" s="527"/>
      <c r="U195" s="527"/>
      <c r="V195" s="527"/>
      <c r="W195" s="527"/>
      <c r="X195" s="527"/>
      <c r="Y195" s="527"/>
      <c r="Z195" s="527"/>
      <c r="AA195" s="527"/>
    </row>
    <row r="196" spans="1:27" ht="15.75" customHeight="1">
      <c r="A196" s="527"/>
      <c r="B196" s="647"/>
      <c r="C196" s="527"/>
      <c r="D196" s="527"/>
      <c r="E196" s="527"/>
      <c r="F196" s="527"/>
      <c r="G196" s="527"/>
      <c r="H196" s="527"/>
      <c r="I196" s="527"/>
      <c r="J196" s="527"/>
      <c r="K196" s="527"/>
      <c r="L196" s="527"/>
      <c r="M196" s="527"/>
      <c r="N196" s="527"/>
      <c r="O196" s="530"/>
      <c r="P196" s="531"/>
      <c r="Q196" s="527"/>
      <c r="R196" s="527"/>
      <c r="S196" s="527"/>
      <c r="T196" s="527"/>
      <c r="U196" s="527"/>
      <c r="V196" s="527"/>
      <c r="W196" s="527"/>
      <c r="X196" s="527"/>
      <c r="Y196" s="527"/>
      <c r="Z196" s="527"/>
      <c r="AA196" s="527"/>
    </row>
    <row r="197" spans="1:27" ht="15.75" customHeight="1">
      <c r="A197" s="527"/>
      <c r="B197" s="647"/>
      <c r="C197" s="527"/>
      <c r="D197" s="527"/>
      <c r="E197" s="527"/>
      <c r="F197" s="527"/>
      <c r="G197" s="527"/>
      <c r="H197" s="527"/>
      <c r="I197" s="527"/>
      <c r="J197" s="527"/>
      <c r="K197" s="527"/>
      <c r="L197" s="527"/>
      <c r="M197" s="527"/>
      <c r="N197" s="527"/>
      <c r="O197" s="530"/>
      <c r="P197" s="531"/>
      <c r="Q197" s="527"/>
      <c r="R197" s="527"/>
      <c r="S197" s="527"/>
      <c r="T197" s="527"/>
      <c r="U197" s="527"/>
      <c r="V197" s="527"/>
      <c r="W197" s="527"/>
      <c r="X197" s="527"/>
      <c r="Y197" s="527"/>
      <c r="Z197" s="527"/>
      <c r="AA197" s="527"/>
    </row>
    <row r="198" spans="1:27" ht="15.75" customHeight="1">
      <c r="A198" s="527"/>
      <c r="B198" s="647"/>
      <c r="C198" s="527"/>
      <c r="D198" s="527"/>
      <c r="E198" s="527"/>
      <c r="F198" s="527"/>
      <c r="G198" s="527"/>
      <c r="H198" s="527"/>
      <c r="I198" s="527"/>
      <c r="J198" s="527"/>
      <c r="K198" s="527"/>
      <c r="L198" s="527"/>
      <c r="M198" s="527"/>
      <c r="N198" s="527"/>
      <c r="O198" s="530"/>
      <c r="P198" s="531"/>
      <c r="Q198" s="527"/>
      <c r="R198" s="527"/>
      <c r="S198" s="527"/>
      <c r="T198" s="527"/>
      <c r="U198" s="527"/>
      <c r="V198" s="527"/>
      <c r="W198" s="527"/>
      <c r="X198" s="527"/>
      <c r="Y198" s="527"/>
      <c r="Z198" s="527"/>
      <c r="AA198" s="527"/>
    </row>
    <row r="199" spans="1:27" ht="15.75" customHeight="1">
      <c r="A199" s="527"/>
      <c r="B199" s="647"/>
      <c r="C199" s="527"/>
      <c r="D199" s="527"/>
      <c r="E199" s="527"/>
      <c r="F199" s="527"/>
      <c r="G199" s="527"/>
      <c r="H199" s="527"/>
      <c r="I199" s="527"/>
      <c r="J199" s="527"/>
      <c r="K199" s="527"/>
      <c r="L199" s="527"/>
      <c r="M199" s="527"/>
      <c r="N199" s="527"/>
      <c r="O199" s="530"/>
      <c r="P199" s="531"/>
      <c r="Q199" s="527"/>
      <c r="R199" s="527"/>
      <c r="S199" s="527"/>
      <c r="T199" s="527"/>
      <c r="U199" s="527"/>
      <c r="V199" s="527"/>
      <c r="W199" s="527"/>
      <c r="X199" s="527"/>
      <c r="Y199" s="527"/>
      <c r="Z199" s="527"/>
      <c r="AA199" s="527"/>
    </row>
    <row r="200" spans="1:27" ht="15.75" customHeight="1">
      <c r="A200" s="527"/>
      <c r="B200" s="647"/>
      <c r="C200" s="527"/>
      <c r="D200" s="527"/>
      <c r="E200" s="527"/>
      <c r="F200" s="527"/>
      <c r="G200" s="527"/>
      <c r="H200" s="527"/>
      <c r="I200" s="527"/>
      <c r="J200" s="527"/>
      <c r="K200" s="527"/>
      <c r="L200" s="527"/>
      <c r="M200" s="527"/>
      <c r="N200" s="527"/>
      <c r="O200" s="530"/>
      <c r="P200" s="531"/>
      <c r="Q200" s="527"/>
      <c r="R200" s="527"/>
      <c r="S200" s="527"/>
      <c r="T200" s="527"/>
      <c r="U200" s="527"/>
      <c r="V200" s="527"/>
      <c r="W200" s="527"/>
      <c r="X200" s="527"/>
      <c r="Y200" s="527"/>
      <c r="Z200" s="527"/>
      <c r="AA200" s="527"/>
    </row>
    <row r="201" spans="1:27" ht="15.75" customHeight="1">
      <c r="A201" s="527"/>
      <c r="B201" s="647"/>
      <c r="C201" s="527"/>
      <c r="D201" s="527"/>
      <c r="E201" s="527"/>
      <c r="F201" s="527"/>
      <c r="G201" s="527"/>
      <c r="H201" s="527"/>
      <c r="I201" s="527"/>
      <c r="J201" s="527"/>
      <c r="K201" s="527"/>
      <c r="L201" s="527"/>
      <c r="M201" s="527"/>
      <c r="N201" s="527"/>
      <c r="O201" s="530"/>
      <c r="P201" s="531"/>
      <c r="Q201" s="527"/>
      <c r="R201" s="527"/>
      <c r="S201" s="527"/>
      <c r="T201" s="527"/>
      <c r="U201" s="527"/>
      <c r="V201" s="527"/>
      <c r="W201" s="527"/>
      <c r="X201" s="527"/>
      <c r="Y201" s="527"/>
      <c r="Z201" s="527"/>
      <c r="AA201" s="527"/>
    </row>
    <row r="202" spans="1:27" ht="15.75" customHeight="1">
      <c r="A202" s="527"/>
      <c r="B202" s="647"/>
      <c r="C202" s="527"/>
      <c r="D202" s="527"/>
      <c r="E202" s="527"/>
      <c r="F202" s="527"/>
      <c r="G202" s="527"/>
      <c r="H202" s="527"/>
      <c r="I202" s="527"/>
      <c r="J202" s="527"/>
      <c r="K202" s="527"/>
      <c r="L202" s="527"/>
      <c r="M202" s="527"/>
      <c r="N202" s="527"/>
      <c r="O202" s="530"/>
      <c r="P202" s="531"/>
      <c r="Q202" s="527"/>
      <c r="R202" s="527"/>
      <c r="S202" s="527"/>
      <c r="T202" s="527"/>
      <c r="U202" s="527"/>
      <c r="V202" s="527"/>
      <c r="W202" s="527"/>
      <c r="X202" s="527"/>
      <c r="Y202" s="527"/>
      <c r="Z202" s="527"/>
      <c r="AA202" s="527"/>
    </row>
    <row r="203" spans="1:27" ht="15.75" customHeight="1">
      <c r="A203" s="527"/>
      <c r="B203" s="647"/>
      <c r="C203" s="527"/>
      <c r="D203" s="527"/>
      <c r="E203" s="527"/>
      <c r="F203" s="527"/>
      <c r="G203" s="527"/>
      <c r="H203" s="527"/>
      <c r="I203" s="527"/>
      <c r="J203" s="527"/>
      <c r="K203" s="527"/>
      <c r="L203" s="527"/>
      <c r="M203" s="527"/>
      <c r="N203" s="527"/>
      <c r="O203" s="530"/>
      <c r="P203" s="531"/>
      <c r="Q203" s="527"/>
      <c r="R203" s="527"/>
      <c r="S203" s="527"/>
      <c r="T203" s="527"/>
      <c r="U203" s="527"/>
      <c r="V203" s="527"/>
      <c r="W203" s="527"/>
      <c r="X203" s="527"/>
      <c r="Y203" s="527"/>
      <c r="Z203" s="527"/>
      <c r="AA203" s="527"/>
    </row>
    <row r="204" spans="1:27" ht="15.75" customHeight="1">
      <c r="A204" s="527"/>
      <c r="B204" s="647"/>
      <c r="C204" s="527"/>
      <c r="D204" s="527"/>
      <c r="E204" s="527"/>
      <c r="F204" s="527"/>
      <c r="G204" s="527"/>
      <c r="H204" s="527"/>
      <c r="I204" s="527"/>
      <c r="J204" s="527"/>
      <c r="K204" s="527"/>
      <c r="L204" s="527"/>
      <c r="M204" s="527"/>
      <c r="N204" s="527"/>
      <c r="O204" s="530"/>
      <c r="P204" s="531"/>
      <c r="Q204" s="527"/>
      <c r="R204" s="527"/>
      <c r="S204" s="527"/>
      <c r="T204" s="527"/>
      <c r="U204" s="527"/>
      <c r="V204" s="527"/>
      <c r="W204" s="527"/>
      <c r="X204" s="527"/>
      <c r="Y204" s="527"/>
      <c r="Z204" s="527"/>
      <c r="AA204" s="527"/>
    </row>
    <row r="205" spans="1:27" ht="15.75" customHeight="1">
      <c r="A205" s="527"/>
      <c r="B205" s="647"/>
      <c r="C205" s="527"/>
      <c r="D205" s="527"/>
      <c r="E205" s="527"/>
      <c r="F205" s="527"/>
      <c r="G205" s="527"/>
      <c r="H205" s="527"/>
      <c r="I205" s="527"/>
      <c r="J205" s="527"/>
      <c r="K205" s="527"/>
      <c r="L205" s="527"/>
      <c r="M205" s="527"/>
      <c r="N205" s="527"/>
      <c r="O205" s="530"/>
      <c r="P205" s="531"/>
      <c r="Q205" s="527"/>
      <c r="R205" s="527"/>
      <c r="S205" s="527"/>
      <c r="T205" s="527"/>
      <c r="U205" s="527"/>
      <c r="V205" s="527"/>
      <c r="W205" s="527"/>
      <c r="X205" s="527"/>
      <c r="Y205" s="527"/>
      <c r="Z205" s="527"/>
      <c r="AA205" s="527"/>
    </row>
    <row r="206" spans="1:27" ht="15.75" customHeight="1">
      <c r="A206" s="527"/>
      <c r="B206" s="647"/>
      <c r="C206" s="527"/>
      <c r="D206" s="527"/>
      <c r="E206" s="527"/>
      <c r="F206" s="527"/>
      <c r="G206" s="527"/>
      <c r="H206" s="527"/>
      <c r="I206" s="527"/>
      <c r="J206" s="527"/>
      <c r="K206" s="527"/>
      <c r="L206" s="527"/>
      <c r="M206" s="527"/>
      <c r="N206" s="527"/>
      <c r="O206" s="530"/>
      <c r="P206" s="531"/>
      <c r="Q206" s="527"/>
      <c r="R206" s="527"/>
      <c r="S206" s="527"/>
      <c r="T206" s="527"/>
      <c r="U206" s="527"/>
      <c r="V206" s="527"/>
      <c r="W206" s="527"/>
      <c r="X206" s="527"/>
      <c r="Y206" s="527"/>
      <c r="Z206" s="527"/>
      <c r="AA206" s="527"/>
    </row>
    <row r="207" spans="1:27" ht="15.75" customHeight="1">
      <c r="A207" s="527"/>
      <c r="B207" s="647"/>
      <c r="C207" s="527"/>
      <c r="D207" s="527"/>
      <c r="E207" s="527"/>
      <c r="F207" s="527"/>
      <c r="G207" s="527"/>
      <c r="H207" s="527"/>
      <c r="I207" s="527"/>
      <c r="J207" s="527"/>
      <c r="K207" s="527"/>
      <c r="L207" s="527"/>
      <c r="M207" s="527"/>
      <c r="N207" s="527"/>
      <c r="O207" s="530"/>
      <c r="P207" s="531"/>
      <c r="Q207" s="527"/>
      <c r="R207" s="527"/>
      <c r="S207" s="527"/>
      <c r="T207" s="527"/>
      <c r="U207" s="527"/>
      <c r="V207" s="527"/>
      <c r="W207" s="527"/>
      <c r="X207" s="527"/>
      <c r="Y207" s="527"/>
      <c r="Z207" s="527"/>
      <c r="AA207" s="527"/>
    </row>
    <row r="208" spans="1:27" ht="15.75" customHeight="1">
      <c r="A208" s="527"/>
      <c r="B208" s="647"/>
      <c r="C208" s="527"/>
      <c r="D208" s="527"/>
      <c r="E208" s="527"/>
      <c r="F208" s="527"/>
      <c r="G208" s="527"/>
      <c r="H208" s="527"/>
      <c r="I208" s="527"/>
      <c r="J208" s="527"/>
      <c r="K208" s="527"/>
      <c r="L208" s="527"/>
      <c r="M208" s="527"/>
      <c r="N208" s="527"/>
      <c r="O208" s="530"/>
      <c r="P208" s="531"/>
      <c r="Q208" s="527"/>
      <c r="R208" s="527"/>
      <c r="S208" s="527"/>
      <c r="T208" s="527"/>
      <c r="U208" s="527"/>
      <c r="V208" s="527"/>
      <c r="W208" s="527"/>
      <c r="X208" s="527"/>
      <c r="Y208" s="527"/>
      <c r="Z208" s="527"/>
      <c r="AA208" s="527"/>
    </row>
    <row r="209" spans="1:27" ht="15.75" customHeight="1">
      <c r="A209" s="527"/>
      <c r="B209" s="647"/>
      <c r="C209" s="527"/>
      <c r="D209" s="527"/>
      <c r="E209" s="527"/>
      <c r="F209" s="527"/>
      <c r="G209" s="527"/>
      <c r="H209" s="527"/>
      <c r="I209" s="527"/>
      <c r="J209" s="527"/>
      <c r="K209" s="527"/>
      <c r="L209" s="527"/>
      <c r="M209" s="527"/>
      <c r="N209" s="527"/>
      <c r="O209" s="530"/>
      <c r="P209" s="531"/>
      <c r="Q209" s="527"/>
      <c r="R209" s="527"/>
      <c r="S209" s="527"/>
      <c r="T209" s="527"/>
      <c r="U209" s="527"/>
      <c r="V209" s="527"/>
      <c r="W209" s="527"/>
      <c r="X209" s="527"/>
      <c r="Y209" s="527"/>
      <c r="Z209" s="527"/>
      <c r="AA209" s="527"/>
    </row>
    <row r="210" spans="1:27" ht="15.75" customHeight="1">
      <c r="A210" s="527"/>
      <c r="B210" s="647"/>
      <c r="C210" s="527"/>
      <c r="D210" s="527"/>
      <c r="E210" s="527"/>
      <c r="F210" s="527"/>
      <c r="G210" s="527"/>
      <c r="H210" s="527"/>
      <c r="I210" s="527"/>
      <c r="J210" s="527"/>
      <c r="K210" s="527"/>
      <c r="L210" s="527"/>
      <c r="M210" s="527"/>
      <c r="N210" s="527"/>
      <c r="O210" s="530"/>
      <c r="P210" s="531"/>
      <c r="Q210" s="527"/>
      <c r="R210" s="527"/>
      <c r="S210" s="527"/>
      <c r="T210" s="527"/>
      <c r="U210" s="527"/>
      <c r="V210" s="527"/>
      <c r="W210" s="527"/>
      <c r="X210" s="527"/>
      <c r="Y210" s="527"/>
      <c r="Z210" s="527"/>
      <c r="AA210" s="527"/>
    </row>
    <row r="211" spans="1:27" ht="15.75" customHeight="1">
      <c r="A211" s="527"/>
      <c r="B211" s="647"/>
      <c r="C211" s="527"/>
      <c r="D211" s="527"/>
      <c r="E211" s="527"/>
      <c r="F211" s="527"/>
      <c r="G211" s="527"/>
      <c r="H211" s="527"/>
      <c r="I211" s="527"/>
      <c r="J211" s="527"/>
      <c r="K211" s="527"/>
      <c r="L211" s="527"/>
      <c r="M211" s="527"/>
      <c r="N211" s="527"/>
      <c r="O211" s="530"/>
      <c r="P211" s="531"/>
      <c r="Q211" s="527"/>
      <c r="R211" s="527"/>
      <c r="S211" s="527"/>
      <c r="T211" s="527"/>
      <c r="U211" s="527"/>
      <c r="V211" s="527"/>
      <c r="W211" s="527"/>
      <c r="X211" s="527"/>
      <c r="Y211" s="527"/>
      <c r="Z211" s="527"/>
      <c r="AA211" s="527"/>
    </row>
    <row r="212" spans="1:27" ht="15.75" customHeight="1">
      <c r="A212" s="527"/>
      <c r="B212" s="647"/>
      <c r="C212" s="527"/>
      <c r="D212" s="527"/>
      <c r="E212" s="527"/>
      <c r="F212" s="527"/>
      <c r="G212" s="527"/>
      <c r="H212" s="527"/>
      <c r="I212" s="527"/>
      <c r="J212" s="527"/>
      <c r="K212" s="527"/>
      <c r="L212" s="527"/>
      <c r="M212" s="527"/>
      <c r="N212" s="527"/>
      <c r="O212" s="530"/>
      <c r="P212" s="531"/>
      <c r="Q212" s="527"/>
      <c r="R212" s="527"/>
      <c r="S212" s="527"/>
      <c r="T212" s="527"/>
      <c r="U212" s="527"/>
      <c r="V212" s="527"/>
      <c r="W212" s="527"/>
      <c r="X212" s="527"/>
      <c r="Y212" s="527"/>
      <c r="Z212" s="527"/>
      <c r="AA212" s="527"/>
    </row>
    <row r="213" spans="1:27" ht="15.75" customHeight="1">
      <c r="A213" s="527"/>
      <c r="B213" s="647"/>
      <c r="C213" s="527"/>
      <c r="D213" s="527"/>
      <c r="E213" s="527"/>
      <c r="F213" s="527"/>
      <c r="G213" s="527"/>
      <c r="H213" s="527"/>
      <c r="I213" s="527"/>
      <c r="J213" s="527"/>
      <c r="K213" s="527"/>
      <c r="L213" s="527"/>
      <c r="M213" s="527"/>
      <c r="N213" s="527"/>
      <c r="O213" s="530"/>
      <c r="P213" s="531"/>
      <c r="Q213" s="527"/>
      <c r="R213" s="527"/>
      <c r="S213" s="527"/>
      <c r="T213" s="527"/>
      <c r="U213" s="527"/>
      <c r="V213" s="527"/>
      <c r="W213" s="527"/>
      <c r="X213" s="527"/>
      <c r="Y213" s="527"/>
      <c r="Z213" s="527"/>
      <c r="AA213" s="527"/>
    </row>
    <row r="214" spans="1:27" ht="15.75" customHeight="1">
      <c r="A214" s="527"/>
      <c r="B214" s="647"/>
      <c r="C214" s="527"/>
      <c r="D214" s="527"/>
      <c r="E214" s="527"/>
      <c r="F214" s="527"/>
      <c r="G214" s="527"/>
      <c r="H214" s="527"/>
      <c r="I214" s="527"/>
      <c r="J214" s="527"/>
      <c r="K214" s="527"/>
      <c r="L214" s="527"/>
      <c r="M214" s="527"/>
      <c r="N214" s="527"/>
      <c r="O214" s="530"/>
      <c r="P214" s="531"/>
      <c r="Q214" s="527"/>
      <c r="R214" s="527"/>
      <c r="S214" s="527"/>
      <c r="T214" s="527"/>
      <c r="U214" s="527"/>
      <c r="V214" s="527"/>
      <c r="W214" s="527"/>
      <c r="X214" s="527"/>
      <c r="Y214" s="527"/>
      <c r="Z214" s="527"/>
      <c r="AA214" s="527"/>
    </row>
    <row r="215" spans="1:27" ht="15.75" customHeight="1">
      <c r="A215" s="527"/>
      <c r="B215" s="647"/>
      <c r="C215" s="527"/>
      <c r="D215" s="527"/>
      <c r="E215" s="527"/>
      <c r="F215" s="527"/>
      <c r="G215" s="527"/>
      <c r="H215" s="527"/>
      <c r="I215" s="527"/>
      <c r="J215" s="527"/>
      <c r="K215" s="527"/>
      <c r="L215" s="527"/>
      <c r="M215" s="527"/>
      <c r="N215" s="527"/>
      <c r="O215" s="530"/>
      <c r="P215" s="531"/>
      <c r="Q215" s="527"/>
      <c r="R215" s="527"/>
      <c r="S215" s="527"/>
      <c r="T215" s="527"/>
      <c r="U215" s="527"/>
      <c r="V215" s="527"/>
      <c r="W215" s="527"/>
      <c r="X215" s="527"/>
      <c r="Y215" s="527"/>
      <c r="Z215" s="527"/>
      <c r="AA215" s="527"/>
    </row>
    <row r="216" spans="1:27" ht="15.75" customHeight="1">
      <c r="A216" s="527"/>
      <c r="B216" s="647"/>
      <c r="C216" s="527"/>
      <c r="D216" s="527"/>
      <c r="E216" s="527"/>
      <c r="F216" s="527"/>
      <c r="G216" s="527"/>
      <c r="H216" s="527"/>
      <c r="I216" s="527"/>
      <c r="J216" s="527"/>
      <c r="K216" s="527"/>
      <c r="L216" s="527"/>
      <c r="M216" s="527"/>
      <c r="N216" s="527"/>
      <c r="O216" s="530"/>
      <c r="P216" s="531"/>
      <c r="Q216" s="527"/>
      <c r="R216" s="527"/>
      <c r="S216" s="527"/>
      <c r="T216" s="527"/>
      <c r="U216" s="527"/>
      <c r="V216" s="527"/>
      <c r="W216" s="527"/>
      <c r="X216" s="527"/>
      <c r="Y216" s="527"/>
      <c r="Z216" s="527"/>
      <c r="AA216" s="527"/>
    </row>
    <row r="217" spans="1:27" ht="15.75" customHeight="1">
      <c r="A217" s="527"/>
      <c r="B217" s="647"/>
      <c r="C217" s="527"/>
      <c r="D217" s="527"/>
      <c r="E217" s="527"/>
      <c r="F217" s="527"/>
      <c r="G217" s="527"/>
      <c r="H217" s="527"/>
      <c r="I217" s="527"/>
      <c r="J217" s="527"/>
      <c r="K217" s="527"/>
      <c r="L217" s="527"/>
      <c r="M217" s="527"/>
      <c r="N217" s="527"/>
      <c r="O217" s="530"/>
      <c r="P217" s="531"/>
      <c r="Q217" s="527"/>
      <c r="R217" s="527"/>
      <c r="S217" s="527"/>
      <c r="T217" s="527"/>
      <c r="U217" s="527"/>
      <c r="V217" s="527"/>
      <c r="W217" s="527"/>
      <c r="X217" s="527"/>
      <c r="Y217" s="527"/>
      <c r="Z217" s="527"/>
      <c r="AA217" s="527"/>
    </row>
    <row r="218" spans="1:27" ht="15.75" customHeight="1">
      <c r="A218" s="527"/>
      <c r="B218" s="647"/>
      <c r="C218" s="527"/>
      <c r="D218" s="527"/>
      <c r="E218" s="527"/>
      <c r="F218" s="527"/>
      <c r="G218" s="527"/>
      <c r="H218" s="527"/>
      <c r="I218" s="527"/>
      <c r="J218" s="527"/>
      <c r="K218" s="527"/>
      <c r="L218" s="527"/>
      <c r="M218" s="527"/>
      <c r="N218" s="527"/>
      <c r="O218" s="530"/>
      <c r="P218" s="531"/>
      <c r="Q218" s="527"/>
      <c r="R218" s="527"/>
      <c r="S218" s="527"/>
      <c r="T218" s="527"/>
      <c r="U218" s="527"/>
      <c r="V218" s="527"/>
      <c r="W218" s="527"/>
      <c r="X218" s="527"/>
      <c r="Y218" s="527"/>
      <c r="Z218" s="527"/>
      <c r="AA218" s="527"/>
    </row>
    <row r="219" spans="1:27" ht="15.75" customHeight="1">
      <c r="A219" s="527"/>
      <c r="B219" s="647"/>
      <c r="C219" s="527"/>
      <c r="D219" s="527"/>
      <c r="E219" s="527"/>
      <c r="F219" s="527"/>
      <c r="G219" s="527"/>
      <c r="H219" s="527"/>
      <c r="I219" s="527"/>
      <c r="J219" s="527"/>
      <c r="K219" s="527"/>
      <c r="L219" s="527"/>
      <c r="M219" s="527"/>
      <c r="N219" s="527"/>
      <c r="O219" s="530"/>
      <c r="P219" s="531"/>
      <c r="Q219" s="527"/>
      <c r="R219" s="527"/>
      <c r="S219" s="527"/>
      <c r="T219" s="527"/>
      <c r="U219" s="527"/>
      <c r="V219" s="527"/>
      <c r="W219" s="527"/>
      <c r="X219" s="527"/>
      <c r="Y219" s="527"/>
      <c r="Z219" s="527"/>
      <c r="AA219" s="527"/>
    </row>
    <row r="220" spans="1:27" ht="15.75" customHeight="1">
      <c r="A220" s="527"/>
      <c r="B220" s="647"/>
      <c r="C220" s="527"/>
      <c r="D220" s="527"/>
      <c r="E220" s="527"/>
      <c r="F220" s="527"/>
      <c r="G220" s="527"/>
      <c r="H220" s="527"/>
      <c r="I220" s="527"/>
      <c r="J220" s="527"/>
      <c r="K220" s="527"/>
      <c r="L220" s="527"/>
      <c r="M220" s="527"/>
      <c r="N220" s="527"/>
      <c r="O220" s="530"/>
      <c r="P220" s="531"/>
      <c r="Q220" s="527"/>
      <c r="R220" s="527"/>
      <c r="S220" s="527"/>
      <c r="T220" s="527"/>
      <c r="U220" s="527"/>
      <c r="V220" s="527"/>
      <c r="W220" s="527"/>
      <c r="X220" s="527"/>
      <c r="Y220" s="527"/>
      <c r="Z220" s="527"/>
      <c r="AA220" s="527"/>
    </row>
    <row r="221" spans="1:27" ht="15.75" customHeight="1">
      <c r="A221" s="527"/>
      <c r="B221" s="647"/>
      <c r="C221" s="527"/>
      <c r="D221" s="527"/>
      <c r="E221" s="527"/>
      <c r="F221" s="527"/>
      <c r="G221" s="527"/>
      <c r="H221" s="527"/>
      <c r="I221" s="527"/>
      <c r="J221" s="527"/>
      <c r="K221" s="527"/>
      <c r="L221" s="527"/>
      <c r="M221" s="527"/>
      <c r="N221" s="527"/>
      <c r="O221" s="530"/>
      <c r="P221" s="531"/>
      <c r="Q221" s="527"/>
      <c r="R221" s="527"/>
      <c r="S221" s="527"/>
      <c r="T221" s="527"/>
      <c r="U221" s="527"/>
      <c r="V221" s="527"/>
      <c r="W221" s="527"/>
      <c r="X221" s="527"/>
      <c r="Y221" s="527"/>
      <c r="Z221" s="527"/>
      <c r="AA221" s="527"/>
    </row>
    <row r="222" spans="1:27" ht="15.75" customHeight="1">
      <c r="A222" s="527"/>
      <c r="B222" s="647"/>
      <c r="C222" s="527"/>
      <c r="D222" s="527"/>
      <c r="E222" s="527"/>
      <c r="F222" s="527"/>
      <c r="G222" s="527"/>
      <c r="H222" s="527"/>
      <c r="I222" s="527"/>
      <c r="J222" s="527"/>
      <c r="K222" s="527"/>
      <c r="L222" s="527"/>
      <c r="M222" s="527"/>
      <c r="N222" s="527"/>
      <c r="O222" s="530"/>
      <c r="P222" s="531"/>
      <c r="Q222" s="527"/>
      <c r="R222" s="527"/>
      <c r="S222" s="527"/>
      <c r="T222" s="527"/>
      <c r="U222" s="527"/>
      <c r="V222" s="527"/>
      <c r="W222" s="527"/>
      <c r="X222" s="527"/>
      <c r="Y222" s="527"/>
      <c r="Z222" s="527"/>
      <c r="AA222" s="527"/>
    </row>
    <row r="223" spans="1:27" ht="15.75" customHeight="1">
      <c r="A223" s="527"/>
      <c r="B223" s="647"/>
      <c r="C223" s="527"/>
      <c r="D223" s="527"/>
      <c r="E223" s="527"/>
      <c r="F223" s="527"/>
      <c r="G223" s="527"/>
      <c r="H223" s="527"/>
      <c r="I223" s="527"/>
      <c r="J223" s="527"/>
      <c r="K223" s="527"/>
      <c r="L223" s="527"/>
      <c r="M223" s="527"/>
      <c r="N223" s="527"/>
      <c r="O223" s="530"/>
      <c r="P223" s="531"/>
      <c r="Q223" s="527"/>
      <c r="R223" s="527"/>
      <c r="S223" s="527"/>
      <c r="T223" s="527"/>
      <c r="U223" s="527"/>
      <c r="V223" s="527"/>
      <c r="W223" s="527"/>
      <c r="X223" s="527"/>
      <c r="Y223" s="527"/>
      <c r="Z223" s="527"/>
      <c r="AA223" s="527"/>
    </row>
    <row r="224" spans="1:27" ht="15.75" customHeight="1">
      <c r="A224" s="527"/>
      <c r="B224" s="647"/>
      <c r="C224" s="527"/>
      <c r="D224" s="527"/>
      <c r="E224" s="527"/>
      <c r="F224" s="527"/>
      <c r="G224" s="527"/>
      <c r="H224" s="527"/>
      <c r="I224" s="527"/>
      <c r="J224" s="527"/>
      <c r="K224" s="527"/>
      <c r="L224" s="527"/>
      <c r="M224" s="527"/>
      <c r="N224" s="527"/>
      <c r="O224" s="530"/>
      <c r="P224" s="531"/>
      <c r="Q224" s="527"/>
      <c r="R224" s="527"/>
      <c r="S224" s="527"/>
      <c r="T224" s="527"/>
      <c r="U224" s="527"/>
      <c r="V224" s="527"/>
      <c r="W224" s="527"/>
      <c r="X224" s="527"/>
      <c r="Y224" s="527"/>
      <c r="Z224" s="527"/>
      <c r="AA224" s="527"/>
    </row>
    <row r="225" spans="1:27" ht="15.75" customHeight="1">
      <c r="A225" s="527"/>
      <c r="B225" s="647"/>
      <c r="C225" s="527"/>
      <c r="D225" s="527"/>
      <c r="E225" s="527"/>
      <c r="F225" s="527"/>
      <c r="G225" s="527"/>
      <c r="H225" s="527"/>
      <c r="I225" s="527"/>
      <c r="J225" s="527"/>
      <c r="K225" s="527"/>
      <c r="L225" s="527"/>
      <c r="M225" s="527"/>
      <c r="N225" s="527"/>
      <c r="O225" s="530"/>
      <c r="P225" s="531"/>
      <c r="Q225" s="527"/>
      <c r="R225" s="527"/>
      <c r="S225" s="527"/>
      <c r="T225" s="527"/>
      <c r="U225" s="527"/>
      <c r="V225" s="527"/>
      <c r="W225" s="527"/>
      <c r="X225" s="527"/>
      <c r="Y225" s="527"/>
      <c r="Z225" s="527"/>
      <c r="AA225" s="527"/>
    </row>
    <row r="226" spans="1:27" ht="15.75" customHeight="1">
      <c r="A226" s="527"/>
      <c r="B226" s="647"/>
      <c r="C226" s="527"/>
      <c r="D226" s="527"/>
      <c r="E226" s="527"/>
      <c r="F226" s="527"/>
      <c r="G226" s="527"/>
      <c r="H226" s="527"/>
      <c r="I226" s="527"/>
      <c r="J226" s="527"/>
      <c r="K226" s="527"/>
      <c r="L226" s="527"/>
      <c r="M226" s="527"/>
      <c r="N226" s="527"/>
      <c r="O226" s="530"/>
      <c r="P226" s="531"/>
      <c r="Q226" s="527"/>
      <c r="R226" s="527"/>
      <c r="S226" s="527"/>
      <c r="T226" s="527"/>
      <c r="U226" s="527"/>
      <c r="V226" s="527"/>
      <c r="W226" s="527"/>
      <c r="X226" s="527"/>
      <c r="Y226" s="527"/>
      <c r="Z226" s="527"/>
      <c r="AA226" s="527"/>
    </row>
    <row r="227" spans="1:27" ht="15.75" customHeight="1">
      <c r="A227" s="527"/>
      <c r="B227" s="647"/>
      <c r="C227" s="527"/>
      <c r="D227" s="527"/>
      <c r="E227" s="527"/>
      <c r="F227" s="527"/>
      <c r="G227" s="527"/>
      <c r="H227" s="527"/>
      <c r="I227" s="527"/>
      <c r="J227" s="527"/>
      <c r="K227" s="527"/>
      <c r="L227" s="527"/>
      <c r="M227" s="527"/>
      <c r="N227" s="527"/>
      <c r="O227" s="530"/>
      <c r="P227" s="531"/>
      <c r="Q227" s="527"/>
      <c r="R227" s="527"/>
      <c r="S227" s="527"/>
      <c r="T227" s="527"/>
      <c r="U227" s="527"/>
      <c r="V227" s="527"/>
      <c r="W227" s="527"/>
      <c r="X227" s="527"/>
      <c r="Y227" s="527"/>
      <c r="Z227" s="527"/>
      <c r="AA227" s="527"/>
    </row>
    <row r="228" spans="1:27" ht="15.75" customHeight="1">
      <c r="A228" s="527"/>
      <c r="B228" s="647"/>
      <c r="C228" s="527"/>
      <c r="D228" s="527"/>
      <c r="E228" s="527"/>
      <c r="F228" s="527"/>
      <c r="G228" s="527"/>
      <c r="H228" s="527"/>
      <c r="I228" s="527"/>
      <c r="J228" s="527"/>
      <c r="K228" s="527"/>
      <c r="L228" s="527"/>
      <c r="M228" s="527"/>
      <c r="N228" s="527"/>
      <c r="O228" s="530"/>
      <c r="P228" s="531"/>
      <c r="Q228" s="527"/>
      <c r="R228" s="527"/>
      <c r="S228" s="527"/>
      <c r="T228" s="527"/>
      <c r="U228" s="527"/>
      <c r="V228" s="527"/>
      <c r="W228" s="527"/>
      <c r="X228" s="527"/>
      <c r="Y228" s="527"/>
      <c r="Z228" s="527"/>
      <c r="AA228" s="527"/>
    </row>
    <row r="229" spans="1:27" ht="15.75" customHeight="1">
      <c r="A229" s="527"/>
      <c r="B229" s="647"/>
      <c r="C229" s="527"/>
      <c r="D229" s="527"/>
      <c r="E229" s="527"/>
      <c r="F229" s="527"/>
      <c r="G229" s="527"/>
      <c r="H229" s="527"/>
      <c r="I229" s="527"/>
      <c r="J229" s="527"/>
      <c r="K229" s="527"/>
      <c r="L229" s="527"/>
      <c r="M229" s="527"/>
      <c r="N229" s="527"/>
      <c r="O229" s="530"/>
      <c r="P229" s="531"/>
      <c r="Q229" s="527"/>
      <c r="R229" s="527"/>
      <c r="S229" s="527"/>
      <c r="T229" s="527"/>
      <c r="U229" s="527"/>
      <c r="V229" s="527"/>
      <c r="W229" s="527"/>
      <c r="X229" s="527"/>
      <c r="Y229" s="527"/>
      <c r="Z229" s="527"/>
      <c r="AA229" s="527"/>
    </row>
    <row r="230" spans="1:27" ht="15.75" customHeight="1">
      <c r="A230" s="527"/>
      <c r="B230" s="647"/>
      <c r="C230" s="527"/>
      <c r="D230" s="527"/>
      <c r="E230" s="527"/>
      <c r="F230" s="527"/>
      <c r="G230" s="527"/>
      <c r="H230" s="527"/>
      <c r="I230" s="527"/>
      <c r="J230" s="527"/>
      <c r="K230" s="527"/>
      <c r="L230" s="527"/>
      <c r="M230" s="527"/>
      <c r="N230" s="527"/>
      <c r="O230" s="530"/>
      <c r="P230" s="531"/>
      <c r="Q230" s="527"/>
      <c r="R230" s="527"/>
      <c r="S230" s="527"/>
      <c r="T230" s="527"/>
      <c r="U230" s="527"/>
      <c r="V230" s="527"/>
      <c r="W230" s="527"/>
      <c r="X230" s="527"/>
      <c r="Y230" s="527"/>
      <c r="Z230" s="527"/>
      <c r="AA230" s="527"/>
    </row>
    <row r="231" spans="1:27" ht="15.75" customHeight="1">
      <c r="A231" s="527"/>
      <c r="B231" s="647"/>
      <c r="C231" s="527"/>
      <c r="D231" s="527"/>
      <c r="E231" s="527"/>
      <c r="F231" s="527"/>
      <c r="G231" s="527"/>
      <c r="H231" s="527"/>
      <c r="I231" s="527"/>
      <c r="J231" s="527"/>
      <c r="K231" s="527"/>
      <c r="L231" s="527"/>
      <c r="M231" s="527"/>
      <c r="N231" s="527"/>
      <c r="O231" s="530"/>
      <c r="P231" s="531"/>
      <c r="Q231" s="527"/>
      <c r="R231" s="527"/>
      <c r="S231" s="527"/>
      <c r="T231" s="527"/>
      <c r="U231" s="527"/>
      <c r="V231" s="527"/>
      <c r="W231" s="527"/>
      <c r="X231" s="527"/>
      <c r="Y231" s="527"/>
      <c r="Z231" s="527"/>
      <c r="AA231" s="527"/>
    </row>
    <row r="232" spans="1:27" ht="15.75" customHeight="1">
      <c r="A232" s="527"/>
      <c r="B232" s="647"/>
      <c r="C232" s="527"/>
      <c r="D232" s="527"/>
      <c r="E232" s="527"/>
      <c r="F232" s="527"/>
      <c r="G232" s="527"/>
      <c r="H232" s="527"/>
      <c r="I232" s="527"/>
      <c r="J232" s="527"/>
      <c r="K232" s="527"/>
      <c r="L232" s="527"/>
      <c r="M232" s="527"/>
      <c r="N232" s="527"/>
      <c r="O232" s="530"/>
      <c r="P232" s="531"/>
      <c r="Q232" s="527"/>
      <c r="R232" s="527"/>
      <c r="S232" s="527"/>
      <c r="T232" s="527"/>
      <c r="U232" s="527"/>
      <c r="V232" s="527"/>
      <c r="W232" s="527"/>
      <c r="X232" s="527"/>
      <c r="Y232" s="527"/>
      <c r="Z232" s="527"/>
      <c r="AA232" s="527"/>
    </row>
    <row r="233" spans="1:27" ht="15.75" customHeight="1">
      <c r="A233" s="527"/>
      <c r="B233" s="647"/>
      <c r="C233" s="527"/>
      <c r="D233" s="527"/>
      <c r="E233" s="527"/>
      <c r="F233" s="527"/>
      <c r="G233" s="527"/>
      <c r="H233" s="527"/>
      <c r="I233" s="527"/>
      <c r="J233" s="527"/>
      <c r="K233" s="527"/>
      <c r="L233" s="527"/>
      <c r="M233" s="527"/>
      <c r="N233" s="527"/>
      <c r="O233" s="530"/>
      <c r="P233" s="531"/>
      <c r="Q233" s="527"/>
      <c r="R233" s="527"/>
      <c r="S233" s="527"/>
      <c r="T233" s="527"/>
      <c r="U233" s="527"/>
      <c r="V233" s="527"/>
      <c r="W233" s="527"/>
      <c r="X233" s="527"/>
      <c r="Y233" s="527"/>
      <c r="Z233" s="527"/>
      <c r="AA233" s="527"/>
    </row>
    <row r="234" spans="1:27" ht="15.75" customHeight="1">
      <c r="A234" s="527"/>
      <c r="B234" s="647"/>
      <c r="C234" s="527"/>
      <c r="D234" s="527"/>
      <c r="E234" s="527"/>
      <c r="F234" s="527"/>
      <c r="G234" s="527"/>
      <c r="H234" s="527"/>
      <c r="I234" s="527"/>
      <c r="J234" s="527"/>
      <c r="K234" s="527"/>
      <c r="L234" s="527"/>
      <c r="M234" s="527"/>
      <c r="N234" s="527"/>
      <c r="O234" s="530"/>
      <c r="P234" s="531"/>
      <c r="Q234" s="527"/>
      <c r="R234" s="527"/>
      <c r="S234" s="527"/>
      <c r="T234" s="527"/>
      <c r="U234" s="527"/>
      <c r="V234" s="527"/>
      <c r="W234" s="527"/>
      <c r="X234" s="527"/>
      <c r="Y234" s="527"/>
      <c r="Z234" s="527"/>
      <c r="AA234" s="527"/>
    </row>
    <row r="235" spans="1:27" ht="15.75" customHeight="1">
      <c r="A235" s="527"/>
      <c r="B235" s="647"/>
      <c r="C235" s="527"/>
      <c r="D235" s="527"/>
      <c r="E235" s="527"/>
      <c r="F235" s="527"/>
      <c r="G235" s="527"/>
      <c r="H235" s="527"/>
      <c r="I235" s="527"/>
      <c r="J235" s="527"/>
      <c r="K235" s="527"/>
      <c r="L235" s="527"/>
      <c r="M235" s="527"/>
      <c r="N235" s="527"/>
      <c r="O235" s="530"/>
      <c r="P235" s="531"/>
      <c r="Q235" s="527"/>
      <c r="R235" s="527"/>
      <c r="S235" s="527"/>
      <c r="T235" s="527"/>
      <c r="U235" s="527"/>
      <c r="V235" s="527"/>
      <c r="W235" s="527"/>
      <c r="X235" s="527"/>
      <c r="Y235" s="527"/>
      <c r="Z235" s="527"/>
      <c r="AA235" s="527"/>
    </row>
    <row r="236" spans="1:27" ht="15.75" customHeight="1">
      <c r="A236" s="527"/>
      <c r="B236" s="647"/>
      <c r="C236" s="527"/>
      <c r="D236" s="527"/>
      <c r="E236" s="527"/>
      <c r="F236" s="527"/>
      <c r="G236" s="527"/>
      <c r="H236" s="527"/>
      <c r="I236" s="527"/>
      <c r="J236" s="527"/>
      <c r="K236" s="527"/>
      <c r="L236" s="527"/>
      <c r="M236" s="527"/>
      <c r="N236" s="527"/>
      <c r="O236" s="530"/>
      <c r="P236" s="531"/>
      <c r="Q236" s="527"/>
      <c r="R236" s="527"/>
      <c r="S236" s="527"/>
      <c r="T236" s="527"/>
      <c r="U236" s="527"/>
      <c r="V236" s="527"/>
      <c r="W236" s="527"/>
      <c r="X236" s="527"/>
      <c r="Y236" s="527"/>
      <c r="Z236" s="527"/>
      <c r="AA236" s="527"/>
    </row>
    <row r="237" spans="1:27" ht="15.75" customHeight="1">
      <c r="A237" s="527"/>
      <c r="B237" s="647"/>
      <c r="C237" s="527"/>
      <c r="D237" s="527"/>
      <c r="E237" s="527"/>
      <c r="F237" s="527"/>
      <c r="G237" s="527"/>
      <c r="H237" s="527"/>
      <c r="I237" s="527"/>
      <c r="J237" s="527"/>
      <c r="K237" s="527"/>
      <c r="L237" s="527"/>
      <c r="M237" s="527"/>
      <c r="N237" s="527"/>
      <c r="O237" s="530"/>
      <c r="P237" s="531"/>
      <c r="Q237" s="527"/>
      <c r="R237" s="527"/>
      <c r="S237" s="527"/>
      <c r="T237" s="527"/>
      <c r="U237" s="527"/>
      <c r="V237" s="527"/>
      <c r="W237" s="527"/>
      <c r="X237" s="527"/>
      <c r="Y237" s="527"/>
      <c r="Z237" s="527"/>
      <c r="AA237" s="527"/>
    </row>
    <row r="238" spans="1:27" ht="15.75" customHeight="1">
      <c r="A238" s="527"/>
      <c r="B238" s="647"/>
      <c r="C238" s="527"/>
      <c r="D238" s="527"/>
      <c r="E238" s="527"/>
      <c r="F238" s="527"/>
      <c r="G238" s="527"/>
      <c r="H238" s="527"/>
      <c r="I238" s="527"/>
      <c r="J238" s="527"/>
      <c r="K238" s="527"/>
      <c r="L238" s="527"/>
      <c r="M238" s="527"/>
      <c r="N238" s="527"/>
      <c r="O238" s="530"/>
      <c r="P238" s="531"/>
      <c r="Q238" s="527"/>
      <c r="R238" s="527"/>
      <c r="S238" s="527"/>
      <c r="T238" s="527"/>
      <c r="U238" s="527"/>
      <c r="V238" s="527"/>
      <c r="W238" s="527"/>
      <c r="X238" s="527"/>
      <c r="Y238" s="527"/>
      <c r="Z238" s="527"/>
      <c r="AA238" s="527"/>
    </row>
    <row r="239" spans="1:27" ht="15.75" customHeight="1">
      <c r="A239" s="527"/>
      <c r="B239" s="647"/>
      <c r="C239" s="527"/>
      <c r="D239" s="527"/>
      <c r="E239" s="527"/>
      <c r="F239" s="527"/>
      <c r="G239" s="527"/>
      <c r="H239" s="527"/>
      <c r="I239" s="527"/>
      <c r="J239" s="527"/>
      <c r="K239" s="527"/>
      <c r="L239" s="527"/>
      <c r="M239" s="527"/>
      <c r="N239" s="527"/>
      <c r="O239" s="530"/>
      <c r="P239" s="531"/>
      <c r="Q239" s="527"/>
      <c r="R239" s="527"/>
      <c r="S239" s="527"/>
      <c r="T239" s="527"/>
      <c r="U239" s="527"/>
      <c r="V239" s="527"/>
      <c r="W239" s="527"/>
      <c r="X239" s="527"/>
      <c r="Y239" s="527"/>
      <c r="Z239" s="527"/>
      <c r="AA239" s="527"/>
    </row>
    <row r="240" spans="1:27" ht="15.75" customHeight="1">
      <c r="A240" s="527"/>
      <c r="B240" s="647"/>
      <c r="C240" s="527"/>
      <c r="D240" s="527"/>
      <c r="E240" s="527"/>
      <c r="F240" s="527"/>
      <c r="G240" s="527"/>
      <c r="H240" s="527"/>
      <c r="I240" s="527"/>
      <c r="J240" s="527"/>
      <c r="K240" s="527"/>
      <c r="L240" s="527"/>
      <c r="M240" s="527"/>
      <c r="N240" s="527"/>
      <c r="O240" s="530"/>
      <c r="P240" s="531"/>
      <c r="Q240" s="527"/>
      <c r="R240" s="527"/>
      <c r="S240" s="527"/>
      <c r="T240" s="527"/>
      <c r="U240" s="527"/>
      <c r="V240" s="527"/>
      <c r="W240" s="527"/>
      <c r="X240" s="527"/>
      <c r="Y240" s="527"/>
      <c r="Z240" s="527"/>
      <c r="AA240" s="527"/>
    </row>
    <row r="241" spans="1:27" ht="15.75" customHeight="1">
      <c r="A241" s="527"/>
      <c r="B241" s="647"/>
      <c r="C241" s="527"/>
      <c r="D241" s="527"/>
      <c r="E241" s="527"/>
      <c r="F241" s="527"/>
      <c r="G241" s="527"/>
      <c r="H241" s="527"/>
      <c r="I241" s="527"/>
      <c r="J241" s="527"/>
      <c r="K241" s="527"/>
      <c r="L241" s="527"/>
      <c r="M241" s="527"/>
      <c r="N241" s="527"/>
      <c r="O241" s="530"/>
      <c r="P241" s="531"/>
      <c r="Q241" s="527"/>
      <c r="R241" s="527"/>
      <c r="S241" s="527"/>
      <c r="T241" s="527"/>
      <c r="U241" s="527"/>
      <c r="V241" s="527"/>
      <c r="W241" s="527"/>
      <c r="X241" s="527"/>
      <c r="Y241" s="527"/>
      <c r="Z241" s="527"/>
      <c r="AA241" s="527"/>
    </row>
    <row r="242" spans="1:27" ht="15.75" customHeight="1">
      <c r="A242" s="527"/>
      <c r="B242" s="647"/>
      <c r="C242" s="527"/>
      <c r="D242" s="527"/>
      <c r="E242" s="527"/>
      <c r="F242" s="527"/>
      <c r="G242" s="527"/>
      <c r="H242" s="527"/>
      <c r="I242" s="527"/>
      <c r="J242" s="527"/>
      <c r="K242" s="527"/>
      <c r="L242" s="527"/>
      <c r="M242" s="527"/>
      <c r="N242" s="527"/>
      <c r="O242" s="530"/>
      <c r="P242" s="531"/>
      <c r="Q242" s="527"/>
      <c r="R242" s="527"/>
      <c r="S242" s="527"/>
      <c r="T242" s="527"/>
      <c r="U242" s="527"/>
      <c r="V242" s="527"/>
      <c r="W242" s="527"/>
      <c r="X242" s="527"/>
      <c r="Y242" s="527"/>
      <c r="Z242" s="527"/>
      <c r="AA242" s="527"/>
    </row>
    <row r="243" spans="1:27" ht="15.75" customHeight="1">
      <c r="A243" s="527"/>
      <c r="B243" s="647"/>
      <c r="C243" s="527"/>
      <c r="D243" s="527"/>
      <c r="E243" s="527"/>
      <c r="F243" s="527"/>
      <c r="G243" s="527"/>
      <c r="H243" s="527"/>
      <c r="I243" s="527"/>
      <c r="J243" s="527"/>
      <c r="K243" s="527"/>
      <c r="L243" s="527"/>
      <c r="M243" s="527"/>
      <c r="N243" s="527"/>
      <c r="O243" s="530"/>
      <c r="P243" s="531"/>
      <c r="Q243" s="527"/>
      <c r="R243" s="527"/>
      <c r="S243" s="527"/>
      <c r="T243" s="527"/>
      <c r="U243" s="527"/>
      <c r="V243" s="527"/>
      <c r="W243" s="527"/>
      <c r="X243" s="527"/>
      <c r="Y243" s="527"/>
      <c r="Z243" s="527"/>
      <c r="AA243" s="527"/>
    </row>
    <row r="244" spans="1:27" ht="15.75" customHeight="1">
      <c r="A244" s="527"/>
      <c r="B244" s="647"/>
      <c r="C244" s="527"/>
      <c r="D244" s="527"/>
      <c r="E244" s="527"/>
      <c r="F244" s="527"/>
      <c r="G244" s="527"/>
      <c r="H244" s="527"/>
      <c r="I244" s="527"/>
      <c r="J244" s="527"/>
      <c r="K244" s="527"/>
      <c r="L244" s="527"/>
      <c r="M244" s="527"/>
      <c r="N244" s="527"/>
      <c r="O244" s="530"/>
      <c r="P244" s="531"/>
      <c r="Q244" s="527"/>
      <c r="R244" s="527"/>
      <c r="S244" s="527"/>
      <c r="T244" s="527"/>
      <c r="U244" s="527"/>
      <c r="V244" s="527"/>
      <c r="W244" s="527"/>
      <c r="X244" s="527"/>
      <c r="Y244" s="527"/>
      <c r="Z244" s="527"/>
      <c r="AA244" s="527"/>
    </row>
    <row r="245" spans="1:27" ht="15.75" customHeight="1">
      <c r="A245" s="527"/>
      <c r="B245" s="647"/>
      <c r="C245" s="527"/>
      <c r="D245" s="527"/>
      <c r="E245" s="527"/>
      <c r="F245" s="527"/>
      <c r="G245" s="527"/>
      <c r="H245" s="527"/>
      <c r="I245" s="527"/>
      <c r="J245" s="527"/>
      <c r="K245" s="527"/>
      <c r="L245" s="527"/>
      <c r="M245" s="527"/>
      <c r="N245" s="527"/>
      <c r="O245" s="530"/>
      <c r="P245" s="531"/>
      <c r="Q245" s="527"/>
      <c r="R245" s="527"/>
      <c r="S245" s="527"/>
      <c r="T245" s="527"/>
      <c r="U245" s="527"/>
      <c r="V245" s="527"/>
      <c r="W245" s="527"/>
      <c r="X245" s="527"/>
      <c r="Y245" s="527"/>
      <c r="Z245" s="527"/>
      <c r="AA245" s="527"/>
    </row>
    <row r="246" spans="1:27" ht="15.75" customHeight="1">
      <c r="A246" s="527"/>
      <c r="B246" s="647"/>
      <c r="C246" s="527"/>
      <c r="D246" s="527"/>
      <c r="E246" s="527"/>
      <c r="F246" s="527"/>
      <c r="G246" s="527"/>
      <c r="H246" s="527"/>
      <c r="I246" s="527"/>
      <c r="J246" s="527"/>
      <c r="K246" s="527"/>
      <c r="L246" s="527"/>
      <c r="M246" s="527"/>
      <c r="N246" s="527"/>
      <c r="O246" s="530"/>
      <c r="P246" s="531"/>
      <c r="Q246" s="527"/>
      <c r="R246" s="527"/>
      <c r="S246" s="527"/>
      <c r="T246" s="527"/>
      <c r="U246" s="527"/>
      <c r="V246" s="527"/>
      <c r="W246" s="527"/>
      <c r="X246" s="527"/>
      <c r="Y246" s="527"/>
      <c r="Z246" s="527"/>
      <c r="AA246" s="527"/>
    </row>
    <row r="247" spans="1:27" ht="15.75" customHeight="1">
      <c r="A247" s="527"/>
      <c r="B247" s="647"/>
      <c r="C247" s="527"/>
      <c r="D247" s="527"/>
      <c r="E247" s="527"/>
      <c r="F247" s="527"/>
      <c r="G247" s="527"/>
      <c r="H247" s="527"/>
      <c r="I247" s="527"/>
      <c r="J247" s="527"/>
      <c r="K247" s="527"/>
      <c r="L247" s="527"/>
      <c r="M247" s="527"/>
      <c r="N247" s="527"/>
      <c r="O247" s="530"/>
      <c r="P247" s="531"/>
      <c r="Q247" s="527"/>
      <c r="R247" s="527"/>
      <c r="S247" s="527"/>
      <c r="T247" s="527"/>
      <c r="U247" s="527"/>
      <c r="V247" s="527"/>
      <c r="W247" s="527"/>
      <c r="X247" s="527"/>
      <c r="Y247" s="527"/>
      <c r="Z247" s="527"/>
      <c r="AA247" s="527"/>
    </row>
    <row r="248" spans="1:27" ht="15.75" customHeight="1">
      <c r="A248" s="527"/>
      <c r="B248" s="647"/>
      <c r="C248" s="527"/>
      <c r="D248" s="527"/>
      <c r="E248" s="527"/>
      <c r="F248" s="527"/>
      <c r="G248" s="527"/>
      <c r="H248" s="527"/>
      <c r="I248" s="527"/>
      <c r="J248" s="527"/>
      <c r="K248" s="527"/>
      <c r="L248" s="527"/>
      <c r="M248" s="527"/>
      <c r="N248" s="527"/>
      <c r="O248" s="530"/>
      <c r="P248" s="531"/>
      <c r="Q248" s="527"/>
      <c r="R248" s="527"/>
      <c r="S248" s="527"/>
      <c r="T248" s="527"/>
      <c r="U248" s="527"/>
      <c r="V248" s="527"/>
      <c r="W248" s="527"/>
      <c r="X248" s="527"/>
      <c r="Y248" s="527"/>
      <c r="Z248" s="527"/>
      <c r="AA248" s="527"/>
    </row>
    <row r="249" spans="1:27" ht="15.75" customHeight="1">
      <c r="A249" s="527"/>
      <c r="B249" s="647"/>
      <c r="C249" s="527"/>
      <c r="D249" s="527"/>
      <c r="E249" s="527"/>
      <c r="F249" s="527"/>
      <c r="G249" s="527"/>
      <c r="H249" s="527"/>
      <c r="I249" s="527"/>
      <c r="J249" s="527"/>
      <c r="K249" s="527"/>
      <c r="L249" s="527"/>
      <c r="M249" s="527"/>
      <c r="N249" s="527"/>
      <c r="O249" s="530"/>
      <c r="P249" s="531"/>
      <c r="Q249" s="527"/>
      <c r="R249" s="527"/>
      <c r="S249" s="527"/>
      <c r="T249" s="527"/>
      <c r="U249" s="527"/>
      <c r="V249" s="527"/>
      <c r="W249" s="527"/>
      <c r="X249" s="527"/>
      <c r="Y249" s="527"/>
      <c r="Z249" s="527"/>
      <c r="AA249" s="527"/>
    </row>
    <row r="250" spans="1:27" ht="15.75" customHeight="1">
      <c r="A250" s="527"/>
      <c r="B250" s="647"/>
      <c r="C250" s="527"/>
      <c r="D250" s="527"/>
      <c r="E250" s="527"/>
      <c r="F250" s="527"/>
      <c r="G250" s="527"/>
      <c r="H250" s="527"/>
      <c r="I250" s="527"/>
      <c r="J250" s="527"/>
      <c r="K250" s="527"/>
      <c r="L250" s="527"/>
      <c r="M250" s="527"/>
      <c r="N250" s="527"/>
      <c r="O250" s="530"/>
      <c r="P250" s="531"/>
      <c r="Q250" s="527"/>
      <c r="R250" s="527"/>
      <c r="S250" s="527"/>
      <c r="T250" s="527"/>
      <c r="U250" s="527"/>
      <c r="V250" s="527"/>
      <c r="W250" s="527"/>
      <c r="X250" s="527"/>
      <c r="Y250" s="527"/>
      <c r="Z250" s="527"/>
      <c r="AA250" s="527"/>
    </row>
    <row r="251" spans="1:27" ht="15.75" customHeight="1">
      <c r="A251" s="527"/>
      <c r="B251" s="647"/>
      <c r="C251" s="527"/>
      <c r="D251" s="527"/>
      <c r="E251" s="527"/>
      <c r="F251" s="527"/>
      <c r="G251" s="527"/>
      <c r="H251" s="527"/>
      <c r="I251" s="527"/>
      <c r="J251" s="527"/>
      <c r="K251" s="527"/>
      <c r="L251" s="527"/>
      <c r="M251" s="527"/>
      <c r="N251" s="527"/>
      <c r="O251" s="530"/>
      <c r="P251" s="531"/>
      <c r="Q251" s="527"/>
      <c r="R251" s="527"/>
      <c r="S251" s="527"/>
      <c r="T251" s="527"/>
      <c r="U251" s="527"/>
      <c r="V251" s="527"/>
      <c r="W251" s="527"/>
      <c r="X251" s="527"/>
      <c r="Y251" s="527"/>
      <c r="Z251" s="527"/>
      <c r="AA251" s="527"/>
    </row>
    <row r="252" spans="1:27" ht="15.75" customHeight="1">
      <c r="A252" s="527"/>
      <c r="B252" s="647"/>
      <c r="C252" s="527"/>
      <c r="D252" s="527"/>
      <c r="E252" s="527"/>
      <c r="F252" s="527"/>
      <c r="G252" s="527"/>
      <c r="H252" s="527"/>
      <c r="I252" s="527"/>
      <c r="J252" s="527"/>
      <c r="K252" s="527"/>
      <c r="L252" s="527"/>
      <c r="M252" s="527"/>
      <c r="N252" s="527"/>
      <c r="O252" s="530"/>
      <c r="P252" s="531"/>
      <c r="Q252" s="527"/>
      <c r="R252" s="527"/>
      <c r="S252" s="527"/>
      <c r="T252" s="527"/>
      <c r="U252" s="527"/>
      <c r="V252" s="527"/>
      <c r="W252" s="527"/>
      <c r="X252" s="527"/>
      <c r="Y252" s="527"/>
      <c r="Z252" s="527"/>
      <c r="AA252" s="527"/>
    </row>
    <row r="253" spans="1:27" ht="15.75" customHeight="1">
      <c r="A253" s="527"/>
      <c r="B253" s="647"/>
      <c r="C253" s="527"/>
      <c r="D253" s="527"/>
      <c r="E253" s="527"/>
      <c r="F253" s="527"/>
      <c r="G253" s="527"/>
      <c r="H253" s="527"/>
      <c r="I253" s="527"/>
      <c r="J253" s="527"/>
      <c r="K253" s="527"/>
      <c r="L253" s="527"/>
      <c r="M253" s="527"/>
      <c r="N253" s="527"/>
      <c r="O253" s="530"/>
      <c r="P253" s="531"/>
      <c r="Q253" s="527"/>
      <c r="R253" s="527"/>
      <c r="S253" s="527"/>
      <c r="T253" s="527"/>
      <c r="U253" s="527"/>
      <c r="V253" s="527"/>
      <c r="W253" s="527"/>
      <c r="X253" s="527"/>
      <c r="Y253" s="527"/>
      <c r="Z253" s="527"/>
      <c r="AA253" s="527"/>
    </row>
    <row r="254" spans="1:27" ht="15.75" customHeight="1">
      <c r="A254" s="527"/>
      <c r="B254" s="647"/>
      <c r="C254" s="527"/>
      <c r="D254" s="527"/>
      <c r="E254" s="527"/>
      <c r="F254" s="527"/>
      <c r="G254" s="527"/>
      <c r="H254" s="527"/>
      <c r="I254" s="527"/>
      <c r="J254" s="527"/>
      <c r="K254" s="527"/>
      <c r="L254" s="527"/>
      <c r="M254" s="527"/>
      <c r="N254" s="527"/>
      <c r="O254" s="530"/>
      <c r="P254" s="531"/>
      <c r="Q254" s="527"/>
      <c r="R254" s="527"/>
      <c r="S254" s="527"/>
      <c r="T254" s="527"/>
      <c r="U254" s="527"/>
      <c r="V254" s="527"/>
      <c r="W254" s="527"/>
      <c r="X254" s="527"/>
      <c r="Y254" s="527"/>
      <c r="Z254" s="527"/>
      <c r="AA254" s="527"/>
    </row>
    <row r="255" spans="1:27" ht="15.75" customHeight="1">
      <c r="A255" s="527"/>
      <c r="B255" s="647"/>
      <c r="C255" s="527"/>
      <c r="D255" s="527"/>
      <c r="E255" s="527"/>
      <c r="F255" s="527"/>
      <c r="G255" s="527"/>
      <c r="H255" s="527"/>
      <c r="I255" s="527"/>
      <c r="J255" s="527"/>
      <c r="K255" s="527"/>
      <c r="L255" s="527"/>
      <c r="M255" s="527"/>
      <c r="N255" s="527"/>
      <c r="O255" s="530"/>
      <c r="P255" s="531"/>
      <c r="Q255" s="527"/>
      <c r="R255" s="527"/>
      <c r="S255" s="527"/>
      <c r="T255" s="527"/>
      <c r="U255" s="527"/>
      <c r="V255" s="527"/>
      <c r="W255" s="527"/>
      <c r="X255" s="527"/>
      <c r="Y255" s="527"/>
      <c r="Z255" s="527"/>
      <c r="AA255" s="527"/>
    </row>
    <row r="256" spans="1:27" ht="15.75" customHeight="1">
      <c r="A256" s="527"/>
      <c r="B256" s="647"/>
      <c r="C256" s="527"/>
      <c r="D256" s="527"/>
      <c r="E256" s="527"/>
      <c r="F256" s="527"/>
      <c r="G256" s="527"/>
      <c r="H256" s="527"/>
      <c r="I256" s="527"/>
      <c r="J256" s="527"/>
      <c r="K256" s="527"/>
      <c r="L256" s="527"/>
      <c r="M256" s="527"/>
      <c r="N256" s="527"/>
      <c r="O256" s="530"/>
      <c r="P256" s="531"/>
      <c r="Q256" s="527"/>
      <c r="R256" s="527"/>
      <c r="S256" s="527"/>
      <c r="T256" s="527"/>
      <c r="U256" s="527"/>
      <c r="V256" s="527"/>
      <c r="W256" s="527"/>
      <c r="X256" s="527"/>
      <c r="Y256" s="527"/>
      <c r="Z256" s="527"/>
      <c r="AA256" s="527"/>
    </row>
    <row r="257" spans="1:27" ht="15.75" customHeight="1">
      <c r="A257" s="527"/>
      <c r="B257" s="647"/>
      <c r="C257" s="527"/>
      <c r="D257" s="527"/>
      <c r="E257" s="527"/>
      <c r="F257" s="527"/>
      <c r="G257" s="527"/>
      <c r="H257" s="527"/>
      <c r="I257" s="527"/>
      <c r="J257" s="527"/>
      <c r="K257" s="527"/>
      <c r="L257" s="527"/>
      <c r="M257" s="527"/>
      <c r="N257" s="527"/>
      <c r="O257" s="530"/>
      <c r="P257" s="531"/>
      <c r="Q257" s="527"/>
      <c r="R257" s="527"/>
      <c r="S257" s="527"/>
      <c r="T257" s="527"/>
      <c r="U257" s="527"/>
      <c r="V257" s="527"/>
      <c r="W257" s="527"/>
      <c r="X257" s="527"/>
      <c r="Y257" s="527"/>
      <c r="Z257" s="527"/>
      <c r="AA257" s="527"/>
    </row>
    <row r="258" spans="1:27" ht="15.75" customHeight="1">
      <c r="A258" s="527"/>
      <c r="B258" s="647"/>
      <c r="C258" s="527"/>
      <c r="D258" s="527"/>
      <c r="E258" s="527"/>
      <c r="F258" s="527"/>
      <c r="G258" s="527"/>
      <c r="H258" s="527"/>
      <c r="I258" s="527"/>
      <c r="J258" s="527"/>
      <c r="K258" s="527"/>
      <c r="L258" s="527"/>
      <c r="M258" s="527"/>
      <c r="N258" s="527"/>
      <c r="O258" s="530"/>
      <c r="P258" s="531"/>
      <c r="Q258" s="527"/>
      <c r="R258" s="527"/>
      <c r="S258" s="527"/>
      <c r="T258" s="527"/>
      <c r="U258" s="527"/>
      <c r="V258" s="527"/>
      <c r="W258" s="527"/>
      <c r="X258" s="527"/>
      <c r="Y258" s="527"/>
      <c r="Z258" s="527"/>
      <c r="AA258" s="527"/>
    </row>
    <row r="259" spans="1:27" ht="15.75" customHeight="1">
      <c r="A259" s="527"/>
      <c r="B259" s="647"/>
      <c r="C259" s="527"/>
      <c r="D259" s="527"/>
      <c r="E259" s="527"/>
      <c r="F259" s="527"/>
      <c r="G259" s="527"/>
      <c r="H259" s="527"/>
      <c r="I259" s="527"/>
      <c r="J259" s="527"/>
      <c r="K259" s="527"/>
      <c r="L259" s="527"/>
      <c r="M259" s="527"/>
      <c r="N259" s="527"/>
      <c r="O259" s="530"/>
      <c r="P259" s="531"/>
      <c r="Q259" s="527"/>
      <c r="R259" s="527"/>
      <c r="S259" s="527"/>
      <c r="T259" s="527"/>
      <c r="U259" s="527"/>
      <c r="V259" s="527"/>
      <c r="W259" s="527"/>
      <c r="X259" s="527"/>
      <c r="Y259" s="527"/>
      <c r="Z259" s="527"/>
      <c r="AA259" s="527"/>
    </row>
    <row r="260" spans="1:27" ht="15.75" customHeight="1">
      <c r="A260" s="527"/>
      <c r="B260" s="647"/>
      <c r="C260" s="527"/>
      <c r="D260" s="527"/>
      <c r="E260" s="527"/>
      <c r="F260" s="527"/>
      <c r="G260" s="527"/>
      <c r="H260" s="527"/>
      <c r="I260" s="527"/>
      <c r="J260" s="527"/>
      <c r="K260" s="527"/>
      <c r="L260" s="527"/>
      <c r="M260" s="527"/>
      <c r="N260" s="527"/>
      <c r="O260" s="530"/>
      <c r="P260" s="531"/>
      <c r="Q260" s="527"/>
      <c r="R260" s="527"/>
      <c r="S260" s="527"/>
      <c r="T260" s="527"/>
      <c r="U260" s="527"/>
      <c r="V260" s="527"/>
      <c r="W260" s="527"/>
      <c r="X260" s="527"/>
      <c r="Y260" s="527"/>
      <c r="Z260" s="527"/>
      <c r="AA260" s="527"/>
    </row>
    <row r="261" spans="1:27" ht="15.75" customHeight="1">
      <c r="A261" s="527"/>
      <c r="B261" s="647"/>
      <c r="C261" s="527"/>
      <c r="D261" s="527"/>
      <c r="E261" s="527"/>
      <c r="F261" s="527"/>
      <c r="G261" s="527"/>
      <c r="H261" s="527"/>
      <c r="I261" s="527"/>
      <c r="J261" s="527"/>
      <c r="K261" s="527"/>
      <c r="L261" s="527"/>
      <c r="M261" s="527"/>
      <c r="N261" s="527"/>
      <c r="O261" s="530"/>
      <c r="P261" s="531"/>
      <c r="Q261" s="527"/>
      <c r="R261" s="527"/>
      <c r="S261" s="527"/>
      <c r="T261" s="527"/>
      <c r="U261" s="527"/>
      <c r="V261" s="527"/>
      <c r="W261" s="527"/>
      <c r="X261" s="527"/>
      <c r="Y261" s="527"/>
      <c r="Z261" s="527"/>
      <c r="AA261" s="527"/>
    </row>
    <row r="262" spans="1:27" ht="15.75" customHeight="1">
      <c r="A262" s="527"/>
      <c r="B262" s="647"/>
      <c r="C262" s="527"/>
      <c r="D262" s="527"/>
      <c r="E262" s="527"/>
      <c r="F262" s="527"/>
      <c r="G262" s="527"/>
      <c r="H262" s="527"/>
      <c r="I262" s="527"/>
      <c r="J262" s="527"/>
      <c r="K262" s="527"/>
      <c r="L262" s="527"/>
      <c r="M262" s="527"/>
      <c r="N262" s="527"/>
      <c r="O262" s="530"/>
      <c r="P262" s="531"/>
      <c r="Q262" s="527"/>
      <c r="R262" s="527"/>
      <c r="S262" s="527"/>
      <c r="T262" s="527"/>
      <c r="U262" s="527"/>
      <c r="V262" s="527"/>
      <c r="W262" s="527"/>
      <c r="X262" s="527"/>
      <c r="Y262" s="527"/>
      <c r="Z262" s="527"/>
      <c r="AA262" s="527"/>
    </row>
    <row r="263" spans="1:27" ht="15.75" customHeight="1">
      <c r="A263" s="527"/>
      <c r="B263" s="647"/>
      <c r="C263" s="527"/>
      <c r="D263" s="527"/>
      <c r="E263" s="527"/>
      <c r="F263" s="527"/>
      <c r="G263" s="527"/>
      <c r="H263" s="527"/>
      <c r="I263" s="527"/>
      <c r="J263" s="527"/>
      <c r="K263" s="527"/>
      <c r="L263" s="527"/>
      <c r="M263" s="527"/>
      <c r="N263" s="527"/>
      <c r="O263" s="530"/>
      <c r="P263" s="531"/>
      <c r="Q263" s="527"/>
      <c r="R263" s="527"/>
      <c r="S263" s="527"/>
      <c r="T263" s="527"/>
      <c r="U263" s="527"/>
      <c r="V263" s="527"/>
      <c r="W263" s="527"/>
      <c r="X263" s="527"/>
      <c r="Y263" s="527"/>
      <c r="Z263" s="527"/>
      <c r="AA263" s="527"/>
    </row>
    <row r="264" spans="1:27" ht="15.75" customHeight="1">
      <c r="A264" s="527"/>
      <c r="B264" s="647"/>
      <c r="C264" s="527"/>
      <c r="D264" s="527"/>
      <c r="E264" s="527"/>
      <c r="F264" s="527"/>
      <c r="G264" s="527"/>
      <c r="H264" s="527"/>
      <c r="I264" s="527"/>
      <c r="J264" s="527"/>
      <c r="K264" s="527"/>
      <c r="L264" s="527"/>
      <c r="M264" s="527"/>
      <c r="N264" s="527"/>
      <c r="O264" s="530"/>
      <c r="P264" s="531"/>
      <c r="Q264" s="527"/>
      <c r="R264" s="527"/>
      <c r="S264" s="527"/>
      <c r="T264" s="527"/>
      <c r="U264" s="527"/>
      <c r="V264" s="527"/>
      <c r="W264" s="527"/>
      <c r="X264" s="527"/>
      <c r="Y264" s="527"/>
      <c r="Z264" s="527"/>
      <c r="AA264" s="527"/>
    </row>
    <row r="265" spans="1:27" ht="15.75" customHeight="1">
      <c r="A265" s="527"/>
      <c r="B265" s="647"/>
      <c r="C265" s="527"/>
      <c r="D265" s="527"/>
      <c r="E265" s="527"/>
      <c r="F265" s="527"/>
      <c r="G265" s="527"/>
      <c r="H265" s="527"/>
      <c r="I265" s="527"/>
      <c r="J265" s="527"/>
      <c r="K265" s="527"/>
      <c r="L265" s="527"/>
      <c r="M265" s="527"/>
      <c r="N265" s="527"/>
      <c r="O265" s="530"/>
      <c r="P265" s="531"/>
      <c r="Q265" s="527"/>
      <c r="R265" s="527"/>
      <c r="S265" s="527"/>
      <c r="T265" s="527"/>
      <c r="U265" s="527"/>
      <c r="V265" s="527"/>
      <c r="W265" s="527"/>
      <c r="X265" s="527"/>
      <c r="Y265" s="527"/>
      <c r="Z265" s="527"/>
      <c r="AA265" s="527"/>
    </row>
    <row r="266" spans="1:27" ht="15.75" customHeight="1">
      <c r="A266" s="527"/>
      <c r="B266" s="647"/>
      <c r="C266" s="527"/>
      <c r="D266" s="527"/>
      <c r="E266" s="527"/>
      <c r="F266" s="527"/>
      <c r="G266" s="527"/>
      <c r="H266" s="527"/>
      <c r="I266" s="527"/>
      <c r="J266" s="527"/>
      <c r="K266" s="527"/>
      <c r="L266" s="527"/>
      <c r="M266" s="527"/>
      <c r="N266" s="527"/>
      <c r="O266" s="530"/>
      <c r="P266" s="531"/>
      <c r="Q266" s="527"/>
      <c r="R266" s="527"/>
      <c r="S266" s="527"/>
      <c r="T266" s="527"/>
      <c r="U266" s="527"/>
      <c r="V266" s="527"/>
      <c r="W266" s="527"/>
      <c r="X266" s="527"/>
      <c r="Y266" s="527"/>
      <c r="Z266" s="527"/>
      <c r="AA266" s="527"/>
    </row>
    <row r="267" spans="1:27" ht="15.75" customHeight="1">
      <c r="A267" s="527"/>
      <c r="B267" s="647"/>
      <c r="C267" s="527"/>
      <c r="D267" s="527"/>
      <c r="E267" s="527"/>
      <c r="F267" s="527"/>
      <c r="G267" s="527"/>
      <c r="H267" s="527"/>
      <c r="I267" s="527"/>
      <c r="J267" s="527"/>
      <c r="K267" s="527"/>
      <c r="L267" s="527"/>
      <c r="M267" s="527"/>
      <c r="N267" s="527"/>
      <c r="O267" s="530"/>
      <c r="P267" s="531"/>
      <c r="Q267" s="527"/>
      <c r="R267" s="527"/>
      <c r="S267" s="527"/>
      <c r="T267" s="527"/>
      <c r="U267" s="527"/>
      <c r="V267" s="527"/>
      <c r="W267" s="527"/>
      <c r="X267" s="527"/>
      <c r="Y267" s="527"/>
      <c r="Z267" s="527"/>
      <c r="AA267" s="527"/>
    </row>
    <row r="268" spans="1:27" ht="15.75" customHeight="1">
      <c r="A268" s="527"/>
      <c r="B268" s="647"/>
      <c r="C268" s="527"/>
      <c r="D268" s="527"/>
      <c r="E268" s="527"/>
      <c r="F268" s="527"/>
      <c r="G268" s="527"/>
      <c r="H268" s="527"/>
      <c r="I268" s="527"/>
      <c r="J268" s="527"/>
      <c r="K268" s="527"/>
      <c r="L268" s="527"/>
      <c r="M268" s="527"/>
      <c r="N268" s="527"/>
      <c r="O268" s="530"/>
      <c r="P268" s="531"/>
      <c r="Q268" s="527"/>
      <c r="R268" s="527"/>
      <c r="S268" s="527"/>
      <c r="T268" s="527"/>
      <c r="U268" s="527"/>
      <c r="V268" s="527"/>
      <c r="W268" s="527"/>
      <c r="X268" s="527"/>
      <c r="Y268" s="527"/>
      <c r="Z268" s="527"/>
      <c r="AA268" s="527"/>
    </row>
    <row r="269" spans="1:27" ht="15.75" customHeight="1">
      <c r="A269" s="527"/>
      <c r="B269" s="647"/>
      <c r="C269" s="527"/>
      <c r="D269" s="527"/>
      <c r="E269" s="527"/>
      <c r="F269" s="527"/>
      <c r="G269" s="527"/>
      <c r="H269" s="527"/>
      <c r="I269" s="527"/>
      <c r="J269" s="527"/>
      <c r="K269" s="527"/>
      <c r="L269" s="527"/>
      <c r="M269" s="527"/>
      <c r="N269" s="527"/>
      <c r="O269" s="530"/>
      <c r="P269" s="531"/>
      <c r="Q269" s="527"/>
      <c r="R269" s="527"/>
      <c r="S269" s="527"/>
      <c r="T269" s="527"/>
      <c r="U269" s="527"/>
      <c r="V269" s="527"/>
      <c r="W269" s="527"/>
      <c r="X269" s="527"/>
      <c r="Y269" s="527"/>
      <c r="Z269" s="527"/>
      <c r="AA269" s="527"/>
    </row>
    <row r="270" spans="1:27" ht="15.75" customHeight="1">
      <c r="A270" s="527"/>
      <c r="B270" s="647"/>
      <c r="C270" s="527"/>
      <c r="D270" s="527"/>
      <c r="E270" s="527"/>
      <c r="F270" s="527"/>
      <c r="G270" s="527"/>
      <c r="H270" s="527"/>
      <c r="I270" s="527"/>
      <c r="J270" s="527"/>
      <c r="K270" s="527"/>
      <c r="L270" s="527"/>
      <c r="M270" s="527"/>
      <c r="N270" s="527"/>
      <c r="O270" s="530"/>
      <c r="P270" s="531"/>
      <c r="Q270" s="527"/>
      <c r="R270" s="527"/>
      <c r="S270" s="527"/>
      <c r="T270" s="527"/>
      <c r="U270" s="527"/>
      <c r="V270" s="527"/>
      <c r="W270" s="527"/>
      <c r="X270" s="527"/>
      <c r="Y270" s="527"/>
      <c r="Z270" s="527"/>
      <c r="AA270" s="527"/>
    </row>
    <row r="271" spans="1:27" ht="15.75" customHeight="1">
      <c r="A271" s="527"/>
      <c r="B271" s="647"/>
      <c r="C271" s="527"/>
      <c r="D271" s="527"/>
      <c r="E271" s="527"/>
      <c r="F271" s="527"/>
      <c r="G271" s="527"/>
      <c r="H271" s="527"/>
      <c r="I271" s="527"/>
      <c r="J271" s="527"/>
      <c r="K271" s="527"/>
      <c r="L271" s="527"/>
      <c r="M271" s="527"/>
      <c r="N271" s="527"/>
      <c r="O271" s="530"/>
      <c r="P271" s="531"/>
      <c r="Q271" s="527"/>
      <c r="R271" s="527"/>
      <c r="S271" s="527"/>
      <c r="T271" s="527"/>
      <c r="U271" s="527"/>
      <c r="V271" s="527"/>
      <c r="W271" s="527"/>
      <c r="X271" s="527"/>
      <c r="Y271" s="527"/>
      <c r="Z271" s="527"/>
      <c r="AA271" s="527"/>
    </row>
    <row r="272" spans="1:27" ht="15.75" customHeight="1">
      <c r="A272" s="527"/>
      <c r="B272" s="647"/>
      <c r="C272" s="527"/>
      <c r="D272" s="527"/>
      <c r="E272" s="527"/>
      <c r="F272" s="527"/>
      <c r="G272" s="527"/>
      <c r="H272" s="527"/>
      <c r="I272" s="527"/>
      <c r="J272" s="527"/>
      <c r="K272" s="527"/>
      <c r="L272" s="527"/>
      <c r="M272" s="527"/>
      <c r="N272" s="527"/>
      <c r="O272" s="530"/>
      <c r="P272" s="531"/>
      <c r="Q272" s="527"/>
      <c r="R272" s="527"/>
      <c r="S272" s="527"/>
      <c r="T272" s="527"/>
      <c r="U272" s="527"/>
      <c r="V272" s="527"/>
      <c r="W272" s="527"/>
      <c r="X272" s="527"/>
      <c r="Y272" s="527"/>
      <c r="Z272" s="527"/>
      <c r="AA272" s="527"/>
    </row>
    <row r="273" spans="1:27" ht="15.75" customHeight="1">
      <c r="A273" s="527"/>
      <c r="B273" s="647"/>
      <c r="C273" s="527"/>
      <c r="D273" s="527"/>
      <c r="E273" s="527"/>
      <c r="F273" s="527"/>
      <c r="G273" s="527"/>
      <c r="H273" s="527"/>
      <c r="I273" s="527"/>
      <c r="J273" s="527"/>
      <c r="K273" s="527"/>
      <c r="L273" s="527"/>
      <c r="M273" s="527"/>
      <c r="N273" s="527"/>
      <c r="O273" s="530"/>
      <c r="P273" s="531"/>
      <c r="Q273" s="527"/>
      <c r="R273" s="527"/>
      <c r="S273" s="527"/>
      <c r="T273" s="527"/>
      <c r="U273" s="527"/>
      <c r="V273" s="527"/>
      <c r="W273" s="527"/>
      <c r="X273" s="527"/>
      <c r="Y273" s="527"/>
      <c r="Z273" s="527"/>
      <c r="AA273" s="527"/>
    </row>
    <row r="274" spans="1:27" ht="15.75" customHeight="1">
      <c r="A274" s="527"/>
      <c r="B274" s="647"/>
      <c r="C274" s="527"/>
      <c r="D274" s="527"/>
      <c r="E274" s="527"/>
      <c r="F274" s="527"/>
      <c r="G274" s="527"/>
      <c r="H274" s="527"/>
      <c r="I274" s="527"/>
      <c r="J274" s="527"/>
      <c r="K274" s="527"/>
      <c r="L274" s="527"/>
      <c r="M274" s="527"/>
      <c r="N274" s="527"/>
      <c r="O274" s="530"/>
      <c r="P274" s="531"/>
      <c r="Q274" s="527"/>
      <c r="R274" s="527"/>
      <c r="S274" s="527"/>
      <c r="T274" s="527"/>
      <c r="U274" s="527"/>
      <c r="V274" s="527"/>
      <c r="W274" s="527"/>
      <c r="X274" s="527"/>
      <c r="Y274" s="527"/>
      <c r="Z274" s="527"/>
      <c r="AA274" s="527"/>
    </row>
    <row r="275" spans="1:27" ht="15.75" customHeight="1">
      <c r="A275" s="527"/>
      <c r="B275" s="647"/>
      <c r="C275" s="527"/>
      <c r="D275" s="527"/>
      <c r="E275" s="527"/>
      <c r="F275" s="527"/>
      <c r="G275" s="527"/>
      <c r="H275" s="527"/>
      <c r="I275" s="527"/>
      <c r="J275" s="527"/>
      <c r="K275" s="527"/>
      <c r="L275" s="527"/>
      <c r="M275" s="527"/>
      <c r="N275" s="527"/>
      <c r="O275" s="530"/>
      <c r="P275" s="531"/>
      <c r="Q275" s="527"/>
      <c r="R275" s="527"/>
      <c r="S275" s="527"/>
      <c r="T275" s="527"/>
      <c r="U275" s="527"/>
      <c r="V275" s="527"/>
      <c r="W275" s="527"/>
      <c r="X275" s="527"/>
      <c r="Y275" s="527"/>
      <c r="Z275" s="527"/>
      <c r="AA275" s="527"/>
    </row>
    <row r="276" spans="1:27" ht="15.75" customHeight="1">
      <c r="A276" s="527"/>
      <c r="B276" s="647"/>
      <c r="C276" s="527"/>
      <c r="D276" s="527"/>
      <c r="E276" s="527"/>
      <c r="F276" s="527"/>
      <c r="G276" s="527"/>
      <c r="H276" s="527"/>
      <c r="I276" s="527"/>
      <c r="J276" s="527"/>
      <c r="K276" s="527"/>
      <c r="L276" s="527"/>
      <c r="M276" s="527"/>
      <c r="N276" s="527"/>
      <c r="O276" s="530"/>
      <c r="P276" s="531"/>
      <c r="Q276" s="527"/>
      <c r="R276" s="527"/>
      <c r="S276" s="527"/>
      <c r="T276" s="527"/>
      <c r="U276" s="527"/>
      <c r="V276" s="527"/>
      <c r="W276" s="527"/>
      <c r="X276" s="527"/>
      <c r="Y276" s="527"/>
      <c r="Z276" s="527"/>
      <c r="AA276" s="527"/>
    </row>
    <row r="277" spans="1:27" ht="15.75" customHeight="1">
      <c r="A277" s="527"/>
      <c r="B277" s="647"/>
      <c r="C277" s="527"/>
      <c r="D277" s="527"/>
      <c r="E277" s="527"/>
      <c r="F277" s="527"/>
      <c r="G277" s="527"/>
      <c r="H277" s="527"/>
      <c r="I277" s="527"/>
      <c r="J277" s="527"/>
      <c r="K277" s="527"/>
      <c r="L277" s="527"/>
      <c r="M277" s="527"/>
      <c r="N277" s="527"/>
      <c r="O277" s="530"/>
      <c r="P277" s="531"/>
      <c r="Q277" s="527"/>
      <c r="R277" s="527"/>
      <c r="S277" s="527"/>
      <c r="T277" s="527"/>
      <c r="U277" s="527"/>
      <c r="V277" s="527"/>
      <c r="W277" s="527"/>
      <c r="X277" s="527"/>
      <c r="Y277" s="527"/>
      <c r="Z277" s="527"/>
      <c r="AA277" s="527"/>
    </row>
    <row r="278" spans="1:27" ht="15.75" customHeight="1">
      <c r="A278" s="527"/>
      <c r="B278" s="647"/>
      <c r="C278" s="527"/>
      <c r="D278" s="527"/>
      <c r="E278" s="527"/>
      <c r="F278" s="527"/>
      <c r="G278" s="527"/>
      <c r="H278" s="527"/>
      <c r="I278" s="527"/>
      <c r="J278" s="527"/>
      <c r="K278" s="527"/>
      <c r="L278" s="527"/>
      <c r="M278" s="527"/>
      <c r="N278" s="527"/>
      <c r="O278" s="530"/>
      <c r="P278" s="531"/>
      <c r="Q278" s="527"/>
      <c r="R278" s="527"/>
      <c r="S278" s="527"/>
      <c r="T278" s="527"/>
      <c r="U278" s="527"/>
      <c r="V278" s="527"/>
      <c r="W278" s="527"/>
      <c r="X278" s="527"/>
      <c r="Y278" s="527"/>
      <c r="Z278" s="527"/>
      <c r="AA278" s="527"/>
    </row>
    <row r="279" spans="1:27" ht="15.75" customHeight="1">
      <c r="A279" s="527"/>
      <c r="B279" s="647"/>
      <c r="C279" s="527"/>
      <c r="D279" s="527"/>
      <c r="E279" s="527"/>
      <c r="F279" s="527"/>
      <c r="G279" s="527"/>
      <c r="H279" s="527"/>
      <c r="I279" s="527"/>
      <c r="J279" s="527"/>
      <c r="K279" s="527"/>
      <c r="L279" s="527"/>
      <c r="M279" s="527"/>
      <c r="N279" s="527"/>
      <c r="O279" s="530"/>
      <c r="P279" s="531"/>
      <c r="Q279" s="527"/>
      <c r="R279" s="527"/>
      <c r="S279" s="527"/>
      <c r="T279" s="527"/>
      <c r="U279" s="527"/>
      <c r="V279" s="527"/>
      <c r="W279" s="527"/>
      <c r="X279" s="527"/>
      <c r="Y279" s="527"/>
      <c r="Z279" s="527"/>
      <c r="AA279" s="527"/>
    </row>
    <row r="280" spans="1:27" ht="15.75" customHeight="1">
      <c r="A280" s="527"/>
      <c r="B280" s="647"/>
      <c r="C280" s="527"/>
      <c r="D280" s="527"/>
      <c r="E280" s="527"/>
      <c r="F280" s="527"/>
      <c r="G280" s="527"/>
      <c r="H280" s="527"/>
      <c r="I280" s="527"/>
      <c r="J280" s="527"/>
      <c r="K280" s="527"/>
      <c r="L280" s="527"/>
      <c r="M280" s="527"/>
      <c r="N280" s="527"/>
      <c r="O280" s="530"/>
      <c r="P280" s="531"/>
      <c r="Q280" s="527"/>
      <c r="R280" s="527"/>
      <c r="S280" s="527"/>
      <c r="T280" s="527"/>
      <c r="U280" s="527"/>
      <c r="V280" s="527"/>
      <c r="W280" s="527"/>
      <c r="X280" s="527"/>
      <c r="Y280" s="527"/>
      <c r="Z280" s="527"/>
      <c r="AA280" s="527"/>
    </row>
    <row r="281" spans="1:27" ht="15.75" customHeight="1">
      <c r="A281" s="527"/>
      <c r="B281" s="647"/>
      <c r="C281" s="527"/>
      <c r="D281" s="527"/>
      <c r="E281" s="527"/>
      <c r="F281" s="527"/>
      <c r="G281" s="527"/>
      <c r="H281" s="527"/>
      <c r="I281" s="527"/>
      <c r="J281" s="527"/>
      <c r="K281" s="527"/>
      <c r="L281" s="527"/>
      <c r="M281" s="527"/>
      <c r="N281" s="527"/>
      <c r="O281" s="530"/>
      <c r="P281" s="531"/>
      <c r="Q281" s="527"/>
      <c r="R281" s="527"/>
      <c r="S281" s="527"/>
      <c r="T281" s="527"/>
      <c r="U281" s="527"/>
      <c r="V281" s="527"/>
      <c r="W281" s="527"/>
      <c r="X281" s="527"/>
      <c r="Y281" s="527"/>
      <c r="Z281" s="527"/>
      <c r="AA281" s="527"/>
    </row>
    <row r="282" spans="1:27" ht="15.75" customHeight="1">
      <c r="A282" s="527"/>
      <c r="B282" s="647"/>
      <c r="C282" s="527"/>
      <c r="D282" s="527"/>
      <c r="E282" s="527"/>
      <c r="F282" s="527"/>
      <c r="G282" s="527"/>
      <c r="H282" s="527"/>
      <c r="I282" s="527"/>
      <c r="J282" s="527"/>
      <c r="K282" s="527"/>
      <c r="L282" s="527"/>
      <c r="M282" s="527"/>
      <c r="N282" s="527"/>
      <c r="O282" s="530"/>
      <c r="P282" s="531"/>
      <c r="Q282" s="527"/>
      <c r="R282" s="527"/>
      <c r="S282" s="527"/>
      <c r="T282" s="527"/>
      <c r="U282" s="527"/>
      <c r="V282" s="527"/>
      <c r="W282" s="527"/>
      <c r="X282" s="527"/>
      <c r="Y282" s="527"/>
      <c r="Z282" s="527"/>
      <c r="AA282" s="527"/>
    </row>
    <row r="283" spans="1:27" ht="15.75" customHeight="1">
      <c r="A283" s="527"/>
      <c r="B283" s="647"/>
      <c r="C283" s="527"/>
      <c r="D283" s="527"/>
      <c r="E283" s="527"/>
      <c r="F283" s="527"/>
      <c r="G283" s="527"/>
      <c r="H283" s="527"/>
      <c r="I283" s="527"/>
      <c r="J283" s="527"/>
      <c r="K283" s="527"/>
      <c r="L283" s="527"/>
      <c r="M283" s="527"/>
      <c r="N283" s="527"/>
      <c r="O283" s="530"/>
      <c r="P283" s="531"/>
      <c r="Q283" s="527"/>
      <c r="R283" s="527"/>
      <c r="S283" s="527"/>
      <c r="T283" s="527"/>
      <c r="U283" s="527"/>
      <c r="V283" s="527"/>
      <c r="W283" s="527"/>
      <c r="X283" s="527"/>
      <c r="Y283" s="527"/>
      <c r="Z283" s="527"/>
      <c r="AA283" s="527"/>
    </row>
    <row r="284" spans="1:27" ht="15.75" customHeight="1">
      <c r="A284" s="527"/>
      <c r="B284" s="647"/>
      <c r="C284" s="527"/>
      <c r="D284" s="527"/>
      <c r="E284" s="527"/>
      <c r="F284" s="527"/>
      <c r="G284" s="527"/>
      <c r="H284" s="527"/>
      <c r="I284" s="527"/>
      <c r="J284" s="527"/>
      <c r="K284" s="527"/>
      <c r="L284" s="527"/>
      <c r="M284" s="527"/>
      <c r="N284" s="527"/>
      <c r="O284" s="530"/>
      <c r="P284" s="531"/>
      <c r="Q284" s="527"/>
      <c r="R284" s="527"/>
      <c r="S284" s="527"/>
      <c r="T284" s="527"/>
      <c r="U284" s="527"/>
      <c r="V284" s="527"/>
      <c r="W284" s="527"/>
      <c r="X284" s="527"/>
      <c r="Y284" s="527"/>
      <c r="Z284" s="527"/>
      <c r="AA284" s="527"/>
    </row>
    <row r="285" spans="1:27" ht="15.75" customHeight="1">
      <c r="A285" s="527"/>
      <c r="B285" s="647"/>
      <c r="C285" s="527"/>
      <c r="D285" s="527"/>
      <c r="E285" s="527"/>
      <c r="F285" s="527"/>
      <c r="G285" s="527"/>
      <c r="H285" s="527"/>
      <c r="I285" s="527"/>
      <c r="J285" s="527"/>
      <c r="K285" s="527"/>
      <c r="L285" s="527"/>
      <c r="M285" s="527"/>
      <c r="N285" s="527"/>
      <c r="O285" s="530"/>
      <c r="P285" s="531"/>
      <c r="Q285" s="527"/>
      <c r="R285" s="527"/>
      <c r="S285" s="527"/>
      <c r="T285" s="527"/>
      <c r="U285" s="527"/>
      <c r="V285" s="527"/>
      <c r="W285" s="527"/>
      <c r="X285" s="527"/>
      <c r="Y285" s="527"/>
      <c r="Z285" s="527"/>
      <c r="AA285" s="527"/>
    </row>
    <row r="286" spans="1:27" ht="15.75" customHeight="1">
      <c r="A286" s="527"/>
      <c r="B286" s="647"/>
      <c r="C286" s="527"/>
      <c r="D286" s="527"/>
      <c r="E286" s="527"/>
      <c r="F286" s="527"/>
      <c r="G286" s="527"/>
      <c r="H286" s="527"/>
      <c r="I286" s="527"/>
      <c r="J286" s="527"/>
      <c r="K286" s="527"/>
      <c r="L286" s="527"/>
      <c r="M286" s="527"/>
      <c r="N286" s="527"/>
      <c r="O286" s="530"/>
      <c r="P286" s="531"/>
      <c r="Q286" s="527"/>
      <c r="R286" s="527"/>
      <c r="S286" s="527"/>
      <c r="T286" s="527"/>
      <c r="U286" s="527"/>
      <c r="V286" s="527"/>
      <c r="W286" s="527"/>
      <c r="X286" s="527"/>
      <c r="Y286" s="527"/>
      <c r="Z286" s="527"/>
      <c r="AA286" s="527"/>
    </row>
    <row r="287" spans="1:27" ht="15.75" customHeight="1">
      <c r="A287" s="527"/>
      <c r="B287" s="647"/>
      <c r="C287" s="527"/>
      <c r="D287" s="527"/>
      <c r="E287" s="527"/>
      <c r="F287" s="527"/>
      <c r="G287" s="527"/>
      <c r="H287" s="527"/>
      <c r="I287" s="527"/>
      <c r="J287" s="527"/>
      <c r="K287" s="527"/>
      <c r="L287" s="527"/>
      <c r="M287" s="527"/>
      <c r="N287" s="527"/>
      <c r="O287" s="530"/>
      <c r="P287" s="531"/>
      <c r="Q287" s="527"/>
      <c r="R287" s="527"/>
      <c r="S287" s="527"/>
      <c r="T287" s="527"/>
      <c r="U287" s="527"/>
      <c r="V287" s="527"/>
      <c r="W287" s="527"/>
      <c r="X287" s="527"/>
      <c r="Y287" s="527"/>
      <c r="Z287" s="527"/>
      <c r="AA287" s="527"/>
    </row>
    <row r="288" spans="1:27" ht="15.75" customHeight="1">
      <c r="A288" s="527"/>
      <c r="B288" s="647"/>
      <c r="C288" s="527"/>
      <c r="D288" s="527"/>
      <c r="E288" s="527"/>
      <c r="F288" s="527"/>
      <c r="G288" s="527"/>
      <c r="H288" s="527"/>
      <c r="I288" s="527"/>
      <c r="J288" s="527"/>
      <c r="K288" s="527"/>
      <c r="L288" s="527"/>
      <c r="M288" s="527"/>
      <c r="N288" s="527"/>
      <c r="O288" s="530"/>
      <c r="P288" s="531"/>
      <c r="Q288" s="527"/>
      <c r="R288" s="527"/>
      <c r="S288" s="527"/>
      <c r="T288" s="527"/>
      <c r="U288" s="527"/>
      <c r="V288" s="527"/>
      <c r="W288" s="527"/>
      <c r="X288" s="527"/>
      <c r="Y288" s="527"/>
      <c r="Z288" s="527"/>
      <c r="AA288" s="527"/>
    </row>
    <row r="289" spans="1:27" ht="15.75" customHeight="1">
      <c r="A289" s="527"/>
      <c r="B289" s="647"/>
      <c r="C289" s="527"/>
      <c r="D289" s="527"/>
      <c r="E289" s="527"/>
      <c r="F289" s="527"/>
      <c r="G289" s="527"/>
      <c r="H289" s="527"/>
      <c r="I289" s="527"/>
      <c r="J289" s="527"/>
      <c r="K289" s="527"/>
      <c r="L289" s="527"/>
      <c r="M289" s="527"/>
      <c r="N289" s="527"/>
      <c r="O289" s="530"/>
      <c r="P289" s="531"/>
      <c r="Q289" s="527"/>
      <c r="R289" s="527"/>
      <c r="S289" s="527"/>
      <c r="T289" s="527"/>
      <c r="U289" s="527"/>
      <c r="V289" s="527"/>
      <c r="W289" s="527"/>
      <c r="X289" s="527"/>
      <c r="Y289" s="527"/>
      <c r="Z289" s="527"/>
      <c r="AA289" s="527"/>
    </row>
    <row r="290" spans="1:27" ht="15.75" customHeight="1">
      <c r="A290" s="527"/>
      <c r="B290" s="647"/>
      <c r="C290" s="527"/>
      <c r="D290" s="527"/>
      <c r="E290" s="527"/>
      <c r="F290" s="527"/>
      <c r="G290" s="527"/>
      <c r="H290" s="527"/>
      <c r="I290" s="527"/>
      <c r="J290" s="527"/>
      <c r="K290" s="527"/>
      <c r="L290" s="527"/>
      <c r="M290" s="527"/>
      <c r="N290" s="527"/>
      <c r="O290" s="530"/>
      <c r="P290" s="531"/>
      <c r="Q290" s="527"/>
      <c r="R290" s="527"/>
      <c r="S290" s="527"/>
      <c r="T290" s="527"/>
      <c r="U290" s="527"/>
      <c r="V290" s="527"/>
      <c r="W290" s="527"/>
      <c r="X290" s="527"/>
      <c r="Y290" s="527"/>
      <c r="Z290" s="527"/>
      <c r="AA290" s="527"/>
    </row>
    <row r="291" spans="1:27" ht="15.75" customHeight="1">
      <c r="A291" s="527"/>
      <c r="B291" s="647"/>
      <c r="C291" s="527"/>
      <c r="D291" s="527"/>
      <c r="E291" s="527"/>
      <c r="F291" s="527"/>
      <c r="G291" s="527"/>
      <c r="H291" s="527"/>
      <c r="I291" s="527"/>
      <c r="J291" s="527"/>
      <c r="K291" s="527"/>
      <c r="L291" s="527"/>
      <c r="M291" s="527"/>
      <c r="N291" s="527"/>
      <c r="O291" s="530"/>
      <c r="P291" s="531"/>
      <c r="Q291" s="527"/>
      <c r="R291" s="527"/>
      <c r="S291" s="527"/>
      <c r="T291" s="527"/>
      <c r="U291" s="527"/>
      <c r="V291" s="527"/>
      <c r="W291" s="527"/>
      <c r="X291" s="527"/>
      <c r="Y291" s="527"/>
      <c r="Z291" s="527"/>
      <c r="AA291" s="527"/>
    </row>
    <row r="292" spans="1:27" ht="15.75" customHeight="1">
      <c r="A292" s="527"/>
      <c r="B292" s="647"/>
      <c r="C292" s="527"/>
      <c r="D292" s="527"/>
      <c r="E292" s="527"/>
      <c r="F292" s="527"/>
      <c r="G292" s="527"/>
      <c r="H292" s="527"/>
      <c r="I292" s="527"/>
      <c r="J292" s="527"/>
      <c r="K292" s="527"/>
      <c r="L292" s="527"/>
      <c r="M292" s="527"/>
      <c r="N292" s="527"/>
      <c r="O292" s="530"/>
      <c r="P292" s="531"/>
      <c r="Q292" s="527"/>
      <c r="R292" s="527"/>
      <c r="S292" s="527"/>
      <c r="T292" s="527"/>
      <c r="U292" s="527"/>
      <c r="V292" s="527"/>
      <c r="W292" s="527"/>
      <c r="X292" s="527"/>
      <c r="Y292" s="527"/>
      <c r="Z292" s="527"/>
      <c r="AA292" s="527"/>
    </row>
    <row r="293" spans="1:27" ht="15.75" customHeight="1">
      <c r="A293" s="527"/>
      <c r="B293" s="647"/>
      <c r="C293" s="527"/>
      <c r="D293" s="527"/>
      <c r="E293" s="527"/>
      <c r="F293" s="527"/>
      <c r="G293" s="527"/>
      <c r="H293" s="527"/>
      <c r="I293" s="527"/>
      <c r="J293" s="527"/>
      <c r="K293" s="527"/>
      <c r="L293" s="527"/>
      <c r="M293" s="527"/>
      <c r="N293" s="527"/>
      <c r="O293" s="530"/>
      <c r="P293" s="531"/>
      <c r="Q293" s="527"/>
      <c r="R293" s="527"/>
      <c r="S293" s="527"/>
      <c r="T293" s="527"/>
      <c r="U293" s="527"/>
      <c r="V293" s="527"/>
      <c r="W293" s="527"/>
      <c r="X293" s="527"/>
      <c r="Y293" s="527"/>
      <c r="Z293" s="527"/>
      <c r="AA293" s="527"/>
    </row>
    <row r="294" spans="1:27" ht="15.75" customHeight="1">
      <c r="A294" s="527"/>
      <c r="B294" s="647"/>
      <c r="C294" s="527"/>
      <c r="D294" s="527"/>
      <c r="E294" s="527"/>
      <c r="F294" s="527"/>
      <c r="G294" s="527"/>
      <c r="H294" s="527"/>
      <c r="I294" s="527"/>
      <c r="J294" s="527"/>
      <c r="K294" s="527"/>
      <c r="L294" s="527"/>
      <c r="M294" s="527"/>
      <c r="N294" s="527"/>
      <c r="O294" s="530"/>
      <c r="P294" s="531"/>
      <c r="Q294" s="527"/>
      <c r="R294" s="527"/>
      <c r="S294" s="527"/>
      <c r="T294" s="527"/>
      <c r="U294" s="527"/>
      <c r="V294" s="527"/>
      <c r="W294" s="527"/>
      <c r="X294" s="527"/>
      <c r="Y294" s="527"/>
      <c r="Z294" s="527"/>
      <c r="AA294" s="527"/>
    </row>
    <row r="295" spans="1:27" ht="15.75" customHeight="1">
      <c r="A295" s="527"/>
      <c r="B295" s="647"/>
      <c r="C295" s="527"/>
      <c r="D295" s="527"/>
      <c r="E295" s="527"/>
      <c r="F295" s="527"/>
      <c r="G295" s="527"/>
      <c r="H295" s="527"/>
      <c r="I295" s="527"/>
      <c r="J295" s="527"/>
      <c r="K295" s="527"/>
      <c r="L295" s="527"/>
      <c r="M295" s="527"/>
      <c r="N295" s="527"/>
      <c r="O295" s="530"/>
      <c r="P295" s="531"/>
      <c r="Q295" s="527"/>
      <c r="R295" s="527"/>
      <c r="S295" s="527"/>
      <c r="T295" s="527"/>
      <c r="U295" s="527"/>
      <c r="V295" s="527"/>
      <c r="W295" s="527"/>
      <c r="X295" s="527"/>
      <c r="Y295" s="527"/>
      <c r="Z295" s="527"/>
      <c r="AA295" s="527"/>
    </row>
    <row r="296" spans="1:27" ht="15.75" customHeight="1">
      <c r="A296" s="527"/>
      <c r="B296" s="647"/>
      <c r="C296" s="527"/>
      <c r="D296" s="527"/>
      <c r="E296" s="527"/>
      <c r="F296" s="527"/>
      <c r="G296" s="527"/>
      <c r="H296" s="527"/>
      <c r="I296" s="527"/>
      <c r="J296" s="527"/>
      <c r="K296" s="527"/>
      <c r="L296" s="527"/>
      <c r="M296" s="527"/>
      <c r="N296" s="527"/>
      <c r="O296" s="530"/>
      <c r="P296" s="531"/>
      <c r="Q296" s="527"/>
      <c r="R296" s="527"/>
      <c r="S296" s="527"/>
      <c r="T296" s="527"/>
      <c r="U296" s="527"/>
      <c r="V296" s="527"/>
      <c r="W296" s="527"/>
      <c r="X296" s="527"/>
      <c r="Y296" s="527"/>
      <c r="Z296" s="527"/>
      <c r="AA296" s="527"/>
    </row>
    <row r="297" spans="1:27" ht="15.75" customHeight="1">
      <c r="A297" s="527"/>
      <c r="B297" s="647"/>
      <c r="C297" s="527"/>
      <c r="D297" s="527"/>
      <c r="E297" s="527"/>
      <c r="F297" s="527"/>
      <c r="G297" s="527"/>
      <c r="H297" s="527"/>
      <c r="I297" s="527"/>
      <c r="J297" s="527"/>
      <c r="K297" s="527"/>
      <c r="L297" s="527"/>
      <c r="M297" s="527"/>
      <c r="N297" s="527"/>
      <c r="O297" s="530"/>
      <c r="P297" s="531"/>
      <c r="Q297" s="527"/>
      <c r="R297" s="527"/>
      <c r="S297" s="527"/>
      <c r="T297" s="527"/>
      <c r="U297" s="527"/>
      <c r="V297" s="527"/>
      <c r="W297" s="527"/>
      <c r="X297" s="527"/>
      <c r="Y297" s="527"/>
      <c r="Z297" s="527"/>
      <c r="AA297" s="527"/>
    </row>
    <row r="298" spans="1:27" ht="15.75" customHeight="1">
      <c r="A298" s="527"/>
      <c r="B298" s="647"/>
      <c r="C298" s="527"/>
      <c r="D298" s="527"/>
      <c r="E298" s="527"/>
      <c r="F298" s="527"/>
      <c r="G298" s="527"/>
      <c r="H298" s="527"/>
      <c r="I298" s="527"/>
      <c r="J298" s="527"/>
      <c r="K298" s="527"/>
      <c r="L298" s="527"/>
      <c r="M298" s="527"/>
      <c r="N298" s="527"/>
      <c r="O298" s="530"/>
      <c r="P298" s="531"/>
      <c r="Q298" s="527"/>
      <c r="R298" s="527"/>
      <c r="S298" s="527"/>
      <c r="T298" s="527"/>
      <c r="U298" s="527"/>
      <c r="V298" s="527"/>
      <c r="W298" s="527"/>
      <c r="X298" s="527"/>
      <c r="Y298" s="527"/>
      <c r="Z298" s="527"/>
      <c r="AA298" s="527"/>
    </row>
    <row r="299" spans="1:27" ht="15.75" customHeight="1">
      <c r="A299" s="527"/>
      <c r="B299" s="647"/>
      <c r="C299" s="527"/>
      <c r="D299" s="527"/>
      <c r="E299" s="527"/>
      <c r="F299" s="527"/>
      <c r="G299" s="527"/>
      <c r="H299" s="527"/>
      <c r="I299" s="527"/>
      <c r="J299" s="527"/>
      <c r="K299" s="527"/>
      <c r="L299" s="527"/>
      <c r="M299" s="527"/>
      <c r="N299" s="527"/>
      <c r="O299" s="530"/>
      <c r="P299" s="531"/>
      <c r="Q299" s="527"/>
      <c r="R299" s="527"/>
      <c r="S299" s="527"/>
      <c r="T299" s="527"/>
      <c r="U299" s="527"/>
      <c r="V299" s="527"/>
      <c r="W299" s="527"/>
      <c r="X299" s="527"/>
      <c r="Y299" s="527"/>
      <c r="Z299" s="527"/>
      <c r="AA299" s="527"/>
    </row>
    <row r="300" spans="1:27" ht="15.75" customHeight="1">
      <c r="A300" s="527"/>
      <c r="B300" s="647"/>
      <c r="C300" s="527"/>
      <c r="D300" s="527"/>
      <c r="E300" s="527"/>
      <c r="F300" s="527"/>
      <c r="G300" s="527"/>
      <c r="H300" s="527"/>
      <c r="I300" s="527"/>
      <c r="J300" s="527"/>
      <c r="K300" s="527"/>
      <c r="L300" s="527"/>
      <c r="M300" s="527"/>
      <c r="N300" s="527"/>
      <c r="O300" s="530"/>
      <c r="P300" s="531"/>
      <c r="Q300" s="527"/>
      <c r="R300" s="527"/>
      <c r="S300" s="527"/>
      <c r="T300" s="527"/>
      <c r="U300" s="527"/>
      <c r="V300" s="527"/>
      <c r="W300" s="527"/>
      <c r="X300" s="527"/>
      <c r="Y300" s="527"/>
      <c r="Z300" s="527"/>
      <c r="AA300" s="527"/>
    </row>
    <row r="301" spans="1:27" ht="15.75" customHeight="1">
      <c r="A301" s="527"/>
      <c r="B301" s="647"/>
      <c r="C301" s="527"/>
      <c r="D301" s="527"/>
      <c r="E301" s="527"/>
      <c r="F301" s="527"/>
      <c r="G301" s="527"/>
      <c r="H301" s="527"/>
      <c r="I301" s="527"/>
      <c r="J301" s="527"/>
      <c r="K301" s="527"/>
      <c r="L301" s="527"/>
      <c r="M301" s="527"/>
      <c r="N301" s="527"/>
      <c r="O301" s="530"/>
      <c r="P301" s="531"/>
      <c r="Q301" s="527"/>
      <c r="R301" s="527"/>
      <c r="S301" s="527"/>
      <c r="T301" s="527"/>
      <c r="U301" s="527"/>
      <c r="V301" s="527"/>
      <c r="W301" s="527"/>
      <c r="X301" s="527"/>
      <c r="Y301" s="527"/>
      <c r="Z301" s="527"/>
      <c r="AA301" s="527"/>
    </row>
    <row r="302" spans="1:27" ht="15.75" customHeight="1">
      <c r="A302" s="527"/>
      <c r="B302" s="647"/>
      <c r="C302" s="527"/>
      <c r="D302" s="527"/>
      <c r="E302" s="527"/>
      <c r="F302" s="527"/>
      <c r="G302" s="527"/>
      <c r="H302" s="527"/>
      <c r="I302" s="527"/>
      <c r="J302" s="527"/>
      <c r="K302" s="527"/>
      <c r="L302" s="527"/>
      <c r="M302" s="527"/>
      <c r="N302" s="527"/>
      <c r="O302" s="530"/>
      <c r="P302" s="531"/>
      <c r="Q302" s="527"/>
      <c r="R302" s="527"/>
      <c r="S302" s="527"/>
      <c r="T302" s="527"/>
      <c r="U302" s="527"/>
      <c r="V302" s="527"/>
      <c r="W302" s="527"/>
      <c r="X302" s="527"/>
      <c r="Y302" s="527"/>
      <c r="Z302" s="527"/>
      <c r="AA302" s="527"/>
    </row>
    <row r="303" spans="1:27" ht="15.75" customHeight="1">
      <c r="A303" s="527"/>
      <c r="B303" s="647"/>
      <c r="C303" s="527"/>
      <c r="D303" s="527"/>
      <c r="E303" s="527"/>
      <c r="F303" s="527"/>
      <c r="G303" s="527"/>
      <c r="H303" s="527"/>
      <c r="I303" s="527"/>
      <c r="J303" s="527"/>
      <c r="K303" s="527"/>
      <c r="L303" s="527"/>
      <c r="M303" s="527"/>
      <c r="N303" s="527"/>
      <c r="O303" s="530"/>
      <c r="P303" s="531"/>
      <c r="Q303" s="527"/>
      <c r="R303" s="527"/>
      <c r="S303" s="527"/>
      <c r="T303" s="527"/>
      <c r="U303" s="527"/>
      <c r="V303" s="527"/>
      <c r="W303" s="527"/>
      <c r="X303" s="527"/>
      <c r="Y303" s="527"/>
      <c r="Z303" s="527"/>
      <c r="AA303" s="527"/>
    </row>
    <row r="304" spans="1:27" ht="15.75" customHeight="1">
      <c r="A304" s="527"/>
      <c r="B304" s="647"/>
      <c r="C304" s="527"/>
      <c r="D304" s="527"/>
      <c r="E304" s="527"/>
      <c r="F304" s="527"/>
      <c r="G304" s="527"/>
      <c r="H304" s="527"/>
      <c r="I304" s="527"/>
      <c r="J304" s="527"/>
      <c r="K304" s="527"/>
      <c r="L304" s="527"/>
      <c r="M304" s="527"/>
      <c r="N304" s="527"/>
      <c r="O304" s="530"/>
      <c r="P304" s="531"/>
      <c r="Q304" s="527"/>
      <c r="R304" s="527"/>
      <c r="S304" s="527"/>
      <c r="T304" s="527"/>
      <c r="U304" s="527"/>
      <c r="V304" s="527"/>
      <c r="W304" s="527"/>
      <c r="X304" s="527"/>
      <c r="Y304" s="527"/>
      <c r="Z304" s="527"/>
      <c r="AA304" s="527"/>
    </row>
    <row r="305" spans="1:27" ht="15.75" customHeight="1">
      <c r="A305" s="527"/>
      <c r="B305" s="647"/>
      <c r="C305" s="527"/>
      <c r="D305" s="527"/>
      <c r="E305" s="527"/>
      <c r="F305" s="527"/>
      <c r="G305" s="527"/>
      <c r="H305" s="527"/>
      <c r="I305" s="527"/>
      <c r="J305" s="527"/>
      <c r="K305" s="527"/>
      <c r="L305" s="527"/>
      <c r="M305" s="527"/>
      <c r="N305" s="527"/>
      <c r="O305" s="530"/>
      <c r="P305" s="531"/>
      <c r="Q305" s="527"/>
      <c r="R305" s="527"/>
      <c r="S305" s="527"/>
      <c r="T305" s="527"/>
      <c r="U305" s="527"/>
      <c r="V305" s="527"/>
      <c r="W305" s="527"/>
      <c r="X305" s="527"/>
      <c r="Y305" s="527"/>
      <c r="Z305" s="527"/>
      <c r="AA305" s="527"/>
    </row>
    <row r="306" spans="1:27" ht="15.75" customHeight="1">
      <c r="A306" s="527"/>
      <c r="B306" s="647"/>
      <c r="C306" s="527"/>
      <c r="D306" s="527"/>
      <c r="E306" s="527"/>
      <c r="F306" s="527"/>
      <c r="G306" s="527"/>
      <c r="H306" s="527"/>
      <c r="I306" s="527"/>
      <c r="J306" s="527"/>
      <c r="K306" s="527"/>
      <c r="L306" s="527"/>
      <c r="M306" s="527"/>
      <c r="N306" s="527"/>
      <c r="O306" s="530"/>
      <c r="P306" s="531"/>
      <c r="Q306" s="527"/>
      <c r="R306" s="527"/>
      <c r="S306" s="527"/>
      <c r="T306" s="527"/>
      <c r="U306" s="527"/>
      <c r="V306" s="527"/>
      <c r="W306" s="527"/>
      <c r="X306" s="527"/>
      <c r="Y306" s="527"/>
      <c r="Z306" s="527"/>
      <c r="AA306" s="527"/>
    </row>
    <row r="307" spans="1:27" ht="15.75" customHeight="1">
      <c r="A307" s="527"/>
      <c r="B307" s="647"/>
      <c r="C307" s="527"/>
      <c r="D307" s="527"/>
      <c r="E307" s="527"/>
      <c r="F307" s="527"/>
      <c r="G307" s="527"/>
      <c r="H307" s="527"/>
      <c r="I307" s="527"/>
      <c r="J307" s="527"/>
      <c r="K307" s="527"/>
      <c r="L307" s="527"/>
      <c r="M307" s="527"/>
      <c r="N307" s="527"/>
      <c r="O307" s="530"/>
      <c r="P307" s="531"/>
      <c r="Q307" s="527"/>
      <c r="R307" s="527"/>
      <c r="S307" s="527"/>
      <c r="T307" s="527"/>
      <c r="U307" s="527"/>
      <c r="V307" s="527"/>
      <c r="W307" s="527"/>
      <c r="X307" s="527"/>
      <c r="Y307" s="527"/>
      <c r="Z307" s="527"/>
      <c r="AA307" s="527"/>
    </row>
    <row r="308" spans="1:27" ht="15.75" customHeight="1">
      <c r="A308" s="527"/>
      <c r="B308" s="647"/>
      <c r="C308" s="527"/>
      <c r="D308" s="527"/>
      <c r="E308" s="527"/>
      <c r="F308" s="527"/>
      <c r="G308" s="527"/>
      <c r="H308" s="527"/>
      <c r="I308" s="527"/>
      <c r="J308" s="527"/>
      <c r="K308" s="527"/>
      <c r="L308" s="527"/>
      <c r="M308" s="527"/>
      <c r="N308" s="527"/>
      <c r="O308" s="530"/>
      <c r="P308" s="531"/>
      <c r="Q308" s="527"/>
      <c r="R308" s="527"/>
      <c r="S308" s="527"/>
      <c r="T308" s="527"/>
      <c r="U308" s="527"/>
      <c r="V308" s="527"/>
      <c r="W308" s="527"/>
      <c r="X308" s="527"/>
      <c r="Y308" s="527"/>
      <c r="Z308" s="527"/>
      <c r="AA308" s="527"/>
    </row>
    <row r="309" spans="1:27" ht="15.75" customHeight="1">
      <c r="A309" s="527"/>
      <c r="B309" s="647"/>
      <c r="C309" s="527"/>
      <c r="D309" s="527"/>
      <c r="E309" s="527"/>
      <c r="F309" s="527"/>
      <c r="G309" s="527"/>
      <c r="H309" s="527"/>
      <c r="I309" s="527"/>
      <c r="J309" s="527"/>
      <c r="K309" s="527"/>
      <c r="L309" s="527"/>
      <c r="M309" s="527"/>
      <c r="N309" s="527"/>
      <c r="O309" s="530"/>
      <c r="P309" s="531"/>
      <c r="Q309" s="527"/>
      <c r="R309" s="527"/>
      <c r="S309" s="527"/>
      <c r="T309" s="527"/>
      <c r="U309" s="527"/>
      <c r="V309" s="527"/>
      <c r="W309" s="527"/>
      <c r="X309" s="527"/>
      <c r="Y309" s="527"/>
      <c r="Z309" s="527"/>
      <c r="AA309" s="527"/>
    </row>
    <row r="310" spans="1:27" ht="15.75" customHeight="1">
      <c r="A310" s="527"/>
      <c r="B310" s="647"/>
      <c r="C310" s="527"/>
      <c r="D310" s="527"/>
      <c r="E310" s="527"/>
      <c r="F310" s="527"/>
      <c r="G310" s="527"/>
      <c r="H310" s="527"/>
      <c r="I310" s="527"/>
      <c r="J310" s="527"/>
      <c r="K310" s="527"/>
      <c r="L310" s="527"/>
      <c r="M310" s="527"/>
      <c r="N310" s="527"/>
      <c r="O310" s="530"/>
      <c r="P310" s="531"/>
      <c r="Q310" s="527"/>
      <c r="R310" s="527"/>
      <c r="S310" s="527"/>
      <c r="T310" s="527"/>
      <c r="U310" s="527"/>
      <c r="V310" s="527"/>
      <c r="W310" s="527"/>
      <c r="X310" s="527"/>
      <c r="Y310" s="527"/>
      <c r="Z310" s="527"/>
      <c r="AA310" s="527"/>
    </row>
    <row r="311" spans="1:27" ht="15.75" customHeight="1">
      <c r="A311" s="527"/>
      <c r="B311" s="647"/>
      <c r="C311" s="527"/>
      <c r="D311" s="527"/>
      <c r="E311" s="527"/>
      <c r="F311" s="527"/>
      <c r="G311" s="527"/>
      <c r="H311" s="527"/>
      <c r="I311" s="527"/>
      <c r="J311" s="527"/>
      <c r="K311" s="527"/>
      <c r="L311" s="527"/>
      <c r="M311" s="527"/>
      <c r="N311" s="527"/>
      <c r="O311" s="530"/>
      <c r="P311" s="531"/>
      <c r="Q311" s="527"/>
      <c r="R311" s="527"/>
      <c r="S311" s="527"/>
      <c r="T311" s="527"/>
      <c r="U311" s="527"/>
      <c r="V311" s="527"/>
      <c r="W311" s="527"/>
      <c r="X311" s="527"/>
      <c r="Y311" s="527"/>
      <c r="Z311" s="527"/>
      <c r="AA311" s="527"/>
    </row>
    <row r="312" spans="1:27" ht="15.75" customHeight="1">
      <c r="A312" s="527"/>
      <c r="B312" s="647"/>
      <c r="C312" s="527"/>
      <c r="D312" s="527"/>
      <c r="E312" s="527"/>
      <c r="F312" s="527"/>
      <c r="G312" s="527"/>
      <c r="H312" s="527"/>
      <c r="I312" s="527"/>
      <c r="J312" s="527"/>
      <c r="K312" s="527"/>
      <c r="L312" s="527"/>
      <c r="M312" s="527"/>
      <c r="N312" s="527"/>
      <c r="O312" s="530"/>
      <c r="P312" s="531"/>
      <c r="Q312" s="527"/>
      <c r="R312" s="527"/>
      <c r="S312" s="527"/>
      <c r="T312" s="527"/>
      <c r="U312" s="527"/>
      <c r="V312" s="527"/>
      <c r="W312" s="527"/>
      <c r="X312" s="527"/>
      <c r="Y312" s="527"/>
      <c r="Z312" s="527"/>
      <c r="AA312" s="527"/>
    </row>
    <row r="313" spans="1:27" ht="15.75" customHeight="1">
      <c r="A313" s="527"/>
      <c r="B313" s="647"/>
      <c r="C313" s="527"/>
      <c r="D313" s="527"/>
      <c r="E313" s="527"/>
      <c r="F313" s="527"/>
      <c r="G313" s="527"/>
      <c r="H313" s="527"/>
      <c r="I313" s="527"/>
      <c r="J313" s="527"/>
      <c r="K313" s="527"/>
      <c r="L313" s="527"/>
      <c r="M313" s="527"/>
      <c r="N313" s="527"/>
      <c r="O313" s="530"/>
      <c r="P313" s="531"/>
      <c r="Q313" s="527"/>
      <c r="R313" s="527"/>
      <c r="S313" s="527"/>
      <c r="T313" s="527"/>
      <c r="U313" s="527"/>
      <c r="V313" s="527"/>
      <c r="W313" s="527"/>
      <c r="X313" s="527"/>
      <c r="Y313" s="527"/>
      <c r="Z313" s="527"/>
      <c r="AA313" s="527"/>
    </row>
    <row r="314" spans="1:27" ht="15.75" customHeight="1">
      <c r="A314" s="527"/>
      <c r="B314" s="647"/>
      <c r="C314" s="527"/>
      <c r="D314" s="527"/>
      <c r="E314" s="527"/>
      <c r="F314" s="527"/>
      <c r="G314" s="527"/>
      <c r="H314" s="527"/>
      <c r="I314" s="527"/>
      <c r="J314" s="527"/>
      <c r="K314" s="527"/>
      <c r="L314" s="527"/>
      <c r="M314" s="527"/>
      <c r="N314" s="527"/>
      <c r="O314" s="530"/>
      <c r="P314" s="531"/>
      <c r="Q314" s="527"/>
      <c r="R314" s="527"/>
      <c r="S314" s="527"/>
      <c r="T314" s="527"/>
      <c r="U314" s="527"/>
      <c r="V314" s="527"/>
      <c r="W314" s="527"/>
      <c r="X314" s="527"/>
      <c r="Y314" s="527"/>
      <c r="Z314" s="527"/>
      <c r="AA314" s="527"/>
    </row>
    <row r="315" spans="1:27" ht="15.75" customHeight="1">
      <c r="A315" s="527"/>
      <c r="B315" s="647"/>
      <c r="C315" s="527"/>
      <c r="D315" s="527"/>
      <c r="E315" s="527"/>
      <c r="F315" s="527"/>
      <c r="G315" s="527"/>
      <c r="H315" s="527"/>
      <c r="I315" s="527"/>
      <c r="J315" s="527"/>
      <c r="K315" s="527"/>
      <c r="L315" s="527"/>
      <c r="M315" s="527"/>
      <c r="N315" s="527"/>
      <c r="O315" s="530"/>
      <c r="P315" s="531"/>
      <c r="Q315" s="527"/>
      <c r="R315" s="527"/>
      <c r="S315" s="527"/>
      <c r="T315" s="527"/>
      <c r="U315" s="527"/>
      <c r="V315" s="527"/>
      <c r="W315" s="527"/>
      <c r="X315" s="527"/>
      <c r="Y315" s="527"/>
      <c r="Z315" s="527"/>
      <c r="AA315" s="527"/>
    </row>
    <row r="316" spans="1:27" ht="15.75" customHeight="1">
      <c r="A316" s="527"/>
      <c r="B316" s="647"/>
      <c r="C316" s="527"/>
      <c r="D316" s="527"/>
      <c r="E316" s="527"/>
      <c r="F316" s="527"/>
      <c r="G316" s="527"/>
      <c r="H316" s="527"/>
      <c r="I316" s="527"/>
      <c r="J316" s="527"/>
      <c r="K316" s="527"/>
      <c r="L316" s="527"/>
      <c r="M316" s="527"/>
      <c r="N316" s="527"/>
      <c r="O316" s="530"/>
      <c r="P316" s="531"/>
      <c r="Q316" s="527"/>
      <c r="R316" s="527"/>
      <c r="S316" s="527"/>
      <c r="T316" s="527"/>
      <c r="U316" s="527"/>
      <c r="V316" s="527"/>
      <c r="W316" s="527"/>
      <c r="X316" s="527"/>
      <c r="Y316" s="527"/>
      <c r="Z316" s="527"/>
      <c r="AA316" s="527"/>
    </row>
    <row r="317" spans="1:27" ht="15.75" customHeight="1">
      <c r="A317" s="527"/>
      <c r="B317" s="647"/>
      <c r="C317" s="527"/>
      <c r="D317" s="527"/>
      <c r="E317" s="527"/>
      <c r="F317" s="527"/>
      <c r="G317" s="527"/>
      <c r="H317" s="527"/>
      <c r="I317" s="527"/>
      <c r="J317" s="527"/>
      <c r="K317" s="527"/>
      <c r="L317" s="527"/>
      <c r="M317" s="527"/>
      <c r="N317" s="527"/>
      <c r="O317" s="530"/>
      <c r="P317" s="531"/>
      <c r="Q317" s="527"/>
      <c r="R317" s="527"/>
      <c r="S317" s="527"/>
      <c r="T317" s="527"/>
      <c r="U317" s="527"/>
      <c r="V317" s="527"/>
      <c r="W317" s="527"/>
      <c r="X317" s="527"/>
      <c r="Y317" s="527"/>
      <c r="Z317" s="527"/>
      <c r="AA317" s="527"/>
    </row>
    <row r="318" spans="1:27" ht="15.75" customHeight="1">
      <c r="A318" s="527"/>
      <c r="B318" s="647"/>
      <c r="C318" s="527"/>
      <c r="D318" s="527"/>
      <c r="E318" s="527"/>
      <c r="F318" s="527"/>
      <c r="G318" s="527"/>
      <c r="H318" s="527"/>
      <c r="I318" s="527"/>
      <c r="J318" s="527"/>
      <c r="K318" s="527"/>
      <c r="L318" s="527"/>
      <c r="M318" s="527"/>
      <c r="N318" s="527"/>
      <c r="O318" s="530"/>
      <c r="P318" s="531"/>
      <c r="Q318" s="527"/>
      <c r="R318" s="527"/>
      <c r="S318" s="527"/>
      <c r="T318" s="527"/>
      <c r="U318" s="527"/>
      <c r="V318" s="527"/>
      <c r="W318" s="527"/>
      <c r="X318" s="527"/>
      <c r="Y318" s="527"/>
      <c r="Z318" s="527"/>
      <c r="AA318" s="527"/>
    </row>
    <row r="319" spans="1:27" ht="15.75" customHeight="1">
      <c r="A319" s="527"/>
      <c r="B319" s="647"/>
      <c r="C319" s="527"/>
      <c r="D319" s="527"/>
      <c r="E319" s="527"/>
      <c r="F319" s="527"/>
      <c r="G319" s="527"/>
      <c r="H319" s="527"/>
      <c r="I319" s="527"/>
      <c r="J319" s="527"/>
      <c r="K319" s="527"/>
      <c r="L319" s="527"/>
      <c r="M319" s="527"/>
      <c r="N319" s="527"/>
      <c r="O319" s="530"/>
      <c r="P319" s="531"/>
      <c r="Q319" s="527"/>
      <c r="R319" s="527"/>
      <c r="S319" s="527"/>
      <c r="T319" s="527"/>
      <c r="U319" s="527"/>
      <c r="V319" s="527"/>
      <c r="W319" s="527"/>
      <c r="X319" s="527"/>
      <c r="Y319" s="527"/>
      <c r="Z319" s="527"/>
      <c r="AA319" s="527"/>
    </row>
    <row r="320" spans="1:27" ht="15.75" customHeight="1">
      <c r="A320" s="527"/>
      <c r="B320" s="647"/>
      <c r="C320" s="527"/>
      <c r="D320" s="527"/>
      <c r="E320" s="527"/>
      <c r="F320" s="527"/>
      <c r="G320" s="527"/>
      <c r="H320" s="527"/>
      <c r="I320" s="527"/>
      <c r="J320" s="527"/>
      <c r="K320" s="527"/>
      <c r="L320" s="527"/>
      <c r="M320" s="527"/>
      <c r="N320" s="527"/>
      <c r="O320" s="530"/>
      <c r="P320" s="531"/>
      <c r="Q320" s="527"/>
      <c r="R320" s="527"/>
      <c r="S320" s="527"/>
      <c r="T320" s="527"/>
      <c r="U320" s="527"/>
      <c r="V320" s="527"/>
      <c r="W320" s="527"/>
      <c r="X320" s="527"/>
      <c r="Y320" s="527"/>
      <c r="Z320" s="527"/>
      <c r="AA320" s="527"/>
    </row>
    <row r="321" spans="1:27" ht="15.75" customHeight="1">
      <c r="A321" s="527"/>
      <c r="B321" s="647"/>
      <c r="C321" s="527"/>
      <c r="D321" s="527"/>
      <c r="E321" s="527"/>
      <c r="F321" s="527"/>
      <c r="G321" s="527"/>
      <c r="H321" s="527"/>
      <c r="I321" s="527"/>
      <c r="J321" s="527"/>
      <c r="K321" s="527"/>
      <c r="L321" s="527"/>
      <c r="M321" s="527"/>
      <c r="N321" s="527"/>
      <c r="O321" s="530"/>
      <c r="P321" s="531"/>
      <c r="Q321" s="527"/>
      <c r="R321" s="527"/>
      <c r="S321" s="527"/>
      <c r="T321" s="527"/>
      <c r="U321" s="527"/>
      <c r="V321" s="527"/>
      <c r="W321" s="527"/>
      <c r="X321" s="527"/>
      <c r="Y321" s="527"/>
      <c r="Z321" s="527"/>
      <c r="AA321" s="527"/>
    </row>
    <row r="322" spans="1:27" ht="15.75" customHeight="1">
      <c r="A322" s="527"/>
      <c r="B322" s="647"/>
      <c r="C322" s="527"/>
      <c r="D322" s="527"/>
      <c r="E322" s="527"/>
      <c r="F322" s="527"/>
      <c r="G322" s="527"/>
      <c r="H322" s="527"/>
      <c r="I322" s="527"/>
      <c r="J322" s="527"/>
      <c r="K322" s="527"/>
      <c r="L322" s="527"/>
      <c r="M322" s="527"/>
      <c r="N322" s="527"/>
      <c r="O322" s="530"/>
      <c r="P322" s="531"/>
      <c r="Q322" s="527"/>
      <c r="R322" s="527"/>
      <c r="S322" s="527"/>
      <c r="T322" s="527"/>
      <c r="U322" s="527"/>
      <c r="V322" s="527"/>
      <c r="W322" s="527"/>
      <c r="X322" s="527"/>
      <c r="Y322" s="527"/>
      <c r="Z322" s="527"/>
      <c r="AA322" s="527"/>
    </row>
    <row r="323" spans="1:27" ht="15.75" customHeight="1">
      <c r="A323" s="527"/>
      <c r="B323" s="647"/>
      <c r="C323" s="527"/>
      <c r="D323" s="527"/>
      <c r="E323" s="527"/>
      <c r="F323" s="527"/>
      <c r="G323" s="527"/>
      <c r="H323" s="527"/>
      <c r="I323" s="527"/>
      <c r="J323" s="527"/>
      <c r="K323" s="527"/>
      <c r="L323" s="527"/>
      <c r="M323" s="527"/>
      <c r="N323" s="527"/>
      <c r="O323" s="530"/>
      <c r="P323" s="531"/>
      <c r="Q323" s="527"/>
      <c r="R323" s="527"/>
      <c r="S323" s="527"/>
      <c r="T323" s="527"/>
      <c r="U323" s="527"/>
      <c r="V323" s="527"/>
      <c r="W323" s="527"/>
      <c r="X323" s="527"/>
      <c r="Y323" s="527"/>
      <c r="Z323" s="527"/>
      <c r="AA323" s="527"/>
    </row>
    <row r="324" spans="1:27" ht="15.75" customHeight="1">
      <c r="A324" s="527"/>
      <c r="B324" s="647"/>
      <c r="C324" s="527"/>
      <c r="D324" s="527"/>
      <c r="E324" s="527"/>
      <c r="F324" s="527"/>
      <c r="G324" s="527"/>
      <c r="H324" s="527"/>
      <c r="I324" s="527"/>
      <c r="J324" s="527"/>
      <c r="K324" s="527"/>
      <c r="L324" s="527"/>
      <c r="M324" s="527"/>
      <c r="N324" s="527"/>
      <c r="O324" s="530"/>
      <c r="P324" s="531"/>
      <c r="Q324" s="527"/>
      <c r="R324" s="527"/>
      <c r="S324" s="527"/>
      <c r="T324" s="527"/>
      <c r="U324" s="527"/>
      <c r="V324" s="527"/>
      <c r="W324" s="527"/>
      <c r="X324" s="527"/>
      <c r="Y324" s="527"/>
      <c r="Z324" s="527"/>
      <c r="AA324" s="527"/>
    </row>
    <row r="325" spans="1:27" ht="15.75" customHeight="1">
      <c r="A325" s="527"/>
      <c r="B325" s="647"/>
      <c r="C325" s="527"/>
      <c r="D325" s="527"/>
      <c r="E325" s="527"/>
      <c r="F325" s="527"/>
      <c r="G325" s="527"/>
      <c r="H325" s="527"/>
      <c r="I325" s="527"/>
      <c r="J325" s="527"/>
      <c r="K325" s="527"/>
      <c r="L325" s="527"/>
      <c r="M325" s="527"/>
      <c r="N325" s="527"/>
      <c r="O325" s="530"/>
      <c r="P325" s="531"/>
      <c r="Q325" s="527"/>
      <c r="R325" s="527"/>
      <c r="S325" s="527"/>
      <c r="T325" s="527"/>
      <c r="U325" s="527"/>
      <c r="V325" s="527"/>
      <c r="W325" s="527"/>
      <c r="X325" s="527"/>
      <c r="Y325" s="527"/>
      <c r="Z325" s="527"/>
      <c r="AA325" s="527"/>
    </row>
    <row r="326" spans="1:27" ht="15.75" customHeight="1">
      <c r="A326" s="527"/>
      <c r="B326" s="647"/>
      <c r="C326" s="527"/>
      <c r="D326" s="527"/>
      <c r="E326" s="527"/>
      <c r="F326" s="527"/>
      <c r="G326" s="527"/>
      <c r="H326" s="527"/>
      <c r="I326" s="527"/>
      <c r="J326" s="527"/>
      <c r="K326" s="527"/>
      <c r="L326" s="527"/>
      <c r="M326" s="527"/>
      <c r="N326" s="527"/>
      <c r="O326" s="530"/>
      <c r="P326" s="531"/>
      <c r="Q326" s="527"/>
      <c r="R326" s="527"/>
      <c r="S326" s="527"/>
      <c r="T326" s="527"/>
      <c r="U326" s="527"/>
      <c r="V326" s="527"/>
      <c r="W326" s="527"/>
      <c r="X326" s="527"/>
      <c r="Y326" s="527"/>
      <c r="Z326" s="527"/>
      <c r="AA326" s="527"/>
    </row>
    <row r="327" spans="1:27" ht="15.75" customHeight="1">
      <c r="A327" s="527"/>
      <c r="B327" s="647"/>
      <c r="C327" s="527"/>
      <c r="D327" s="527"/>
      <c r="E327" s="527"/>
      <c r="F327" s="527"/>
      <c r="G327" s="527"/>
      <c r="H327" s="527"/>
      <c r="I327" s="527"/>
      <c r="J327" s="527"/>
      <c r="K327" s="527"/>
      <c r="L327" s="527"/>
      <c r="M327" s="527"/>
      <c r="N327" s="527"/>
      <c r="O327" s="530"/>
      <c r="P327" s="531"/>
      <c r="Q327" s="527"/>
      <c r="R327" s="527"/>
      <c r="S327" s="527"/>
      <c r="T327" s="527"/>
      <c r="U327" s="527"/>
      <c r="V327" s="527"/>
      <c r="W327" s="527"/>
      <c r="X327" s="527"/>
      <c r="Y327" s="527"/>
      <c r="Z327" s="527"/>
      <c r="AA327" s="527"/>
    </row>
    <row r="328" spans="1:27" ht="15.75" customHeight="1">
      <c r="A328" s="527"/>
      <c r="B328" s="647"/>
      <c r="C328" s="527"/>
      <c r="D328" s="527"/>
      <c r="E328" s="527"/>
      <c r="F328" s="527"/>
      <c r="G328" s="527"/>
      <c r="H328" s="527"/>
      <c r="I328" s="527"/>
      <c r="J328" s="527"/>
      <c r="K328" s="527"/>
      <c r="L328" s="527"/>
      <c r="M328" s="527"/>
      <c r="N328" s="527"/>
      <c r="O328" s="530"/>
      <c r="P328" s="531"/>
      <c r="Q328" s="527"/>
      <c r="R328" s="527"/>
      <c r="S328" s="527"/>
      <c r="T328" s="527"/>
      <c r="U328" s="527"/>
      <c r="V328" s="527"/>
      <c r="W328" s="527"/>
      <c r="X328" s="527"/>
      <c r="Y328" s="527"/>
      <c r="Z328" s="527"/>
      <c r="AA328" s="527"/>
    </row>
    <row r="329" spans="1:27" ht="15.75" customHeight="1">
      <c r="A329" s="527"/>
      <c r="B329" s="647"/>
      <c r="C329" s="527"/>
      <c r="D329" s="527"/>
      <c r="E329" s="527"/>
      <c r="F329" s="527"/>
      <c r="G329" s="527"/>
      <c r="H329" s="527"/>
      <c r="I329" s="527"/>
      <c r="J329" s="527"/>
      <c r="K329" s="527"/>
      <c r="L329" s="527"/>
      <c r="M329" s="527"/>
      <c r="N329" s="527"/>
      <c r="O329" s="530"/>
      <c r="P329" s="531"/>
      <c r="Q329" s="527"/>
      <c r="R329" s="527"/>
      <c r="S329" s="527"/>
      <c r="T329" s="527"/>
      <c r="U329" s="527"/>
      <c r="V329" s="527"/>
      <c r="W329" s="527"/>
      <c r="X329" s="527"/>
      <c r="Y329" s="527"/>
      <c r="Z329" s="527"/>
      <c r="AA329" s="527"/>
    </row>
    <row r="330" spans="1:27" ht="15.75" customHeight="1">
      <c r="A330" s="527"/>
      <c r="B330" s="647"/>
      <c r="C330" s="527"/>
      <c r="D330" s="527"/>
      <c r="E330" s="527"/>
      <c r="F330" s="527"/>
      <c r="G330" s="527"/>
      <c r="H330" s="527"/>
      <c r="I330" s="527"/>
      <c r="J330" s="527"/>
      <c r="K330" s="527"/>
      <c r="L330" s="527"/>
      <c r="M330" s="527"/>
      <c r="N330" s="527"/>
      <c r="O330" s="530"/>
      <c r="P330" s="531"/>
      <c r="Q330" s="527"/>
      <c r="R330" s="527"/>
      <c r="S330" s="527"/>
      <c r="T330" s="527"/>
      <c r="U330" s="527"/>
      <c r="V330" s="527"/>
      <c r="W330" s="527"/>
      <c r="X330" s="527"/>
      <c r="Y330" s="527"/>
      <c r="Z330" s="527"/>
      <c r="AA330" s="527"/>
    </row>
    <row r="331" spans="1:27" ht="15.75" customHeight="1">
      <c r="A331" s="527"/>
      <c r="B331" s="647"/>
      <c r="C331" s="527"/>
      <c r="D331" s="527"/>
      <c r="E331" s="527"/>
      <c r="F331" s="527"/>
      <c r="G331" s="527"/>
      <c r="H331" s="527"/>
      <c r="I331" s="527"/>
      <c r="J331" s="527"/>
      <c r="K331" s="527"/>
      <c r="L331" s="527"/>
      <c r="M331" s="527"/>
      <c r="N331" s="527"/>
      <c r="O331" s="530"/>
      <c r="P331" s="531"/>
      <c r="Q331" s="527"/>
      <c r="R331" s="527"/>
      <c r="S331" s="527"/>
      <c r="T331" s="527"/>
      <c r="U331" s="527"/>
      <c r="V331" s="527"/>
      <c r="W331" s="527"/>
      <c r="X331" s="527"/>
      <c r="Y331" s="527"/>
      <c r="Z331" s="527"/>
      <c r="AA331" s="527"/>
    </row>
    <row r="332" spans="1:27" ht="15.75" customHeight="1">
      <c r="A332" s="527"/>
      <c r="B332" s="647"/>
      <c r="C332" s="527"/>
      <c r="D332" s="527"/>
      <c r="E332" s="527"/>
      <c r="F332" s="527"/>
      <c r="G332" s="527"/>
      <c r="H332" s="527"/>
      <c r="I332" s="527"/>
      <c r="J332" s="527"/>
      <c r="K332" s="527"/>
      <c r="L332" s="527"/>
      <c r="M332" s="527"/>
      <c r="N332" s="527"/>
      <c r="O332" s="530"/>
      <c r="P332" s="531"/>
      <c r="Q332" s="527"/>
      <c r="R332" s="527"/>
      <c r="S332" s="527"/>
      <c r="T332" s="527"/>
      <c r="U332" s="527"/>
      <c r="V332" s="527"/>
      <c r="W332" s="527"/>
      <c r="X332" s="527"/>
      <c r="Y332" s="527"/>
      <c r="Z332" s="527"/>
      <c r="AA332" s="527"/>
    </row>
    <row r="333" spans="1:27" ht="15.75" customHeight="1">
      <c r="A333" s="527"/>
      <c r="B333" s="647"/>
      <c r="C333" s="527"/>
      <c r="D333" s="527"/>
      <c r="E333" s="527"/>
      <c r="F333" s="527"/>
      <c r="G333" s="527"/>
      <c r="H333" s="527"/>
      <c r="I333" s="527"/>
      <c r="J333" s="527"/>
      <c r="K333" s="527"/>
      <c r="L333" s="527"/>
      <c r="M333" s="527"/>
      <c r="N333" s="527"/>
      <c r="O333" s="530"/>
      <c r="P333" s="531"/>
      <c r="Q333" s="527"/>
      <c r="R333" s="527"/>
      <c r="S333" s="527"/>
      <c r="T333" s="527"/>
      <c r="U333" s="527"/>
      <c r="V333" s="527"/>
      <c r="W333" s="527"/>
      <c r="X333" s="527"/>
      <c r="Y333" s="527"/>
      <c r="Z333" s="527"/>
      <c r="AA333" s="527"/>
    </row>
    <row r="334" spans="1:27" ht="15.75" customHeight="1">
      <c r="A334" s="527"/>
      <c r="B334" s="647"/>
      <c r="C334" s="527"/>
      <c r="D334" s="527"/>
      <c r="E334" s="527"/>
      <c r="F334" s="527"/>
      <c r="G334" s="527"/>
      <c r="H334" s="527"/>
      <c r="I334" s="527"/>
      <c r="J334" s="527"/>
      <c r="K334" s="527"/>
      <c r="L334" s="527"/>
      <c r="M334" s="527"/>
      <c r="N334" s="527"/>
      <c r="O334" s="530"/>
      <c r="P334" s="531"/>
      <c r="Q334" s="527"/>
      <c r="R334" s="527"/>
      <c r="S334" s="527"/>
      <c r="T334" s="527"/>
      <c r="U334" s="527"/>
      <c r="V334" s="527"/>
      <c r="W334" s="527"/>
      <c r="X334" s="527"/>
      <c r="Y334" s="527"/>
      <c r="Z334" s="527"/>
      <c r="AA334" s="527"/>
    </row>
    <row r="335" spans="1:27" ht="15.75" customHeight="1">
      <c r="A335" s="527"/>
      <c r="B335" s="647"/>
      <c r="C335" s="527"/>
      <c r="D335" s="527"/>
      <c r="E335" s="527"/>
      <c r="F335" s="527"/>
      <c r="G335" s="527"/>
      <c r="H335" s="527"/>
      <c r="I335" s="527"/>
      <c r="J335" s="527"/>
      <c r="K335" s="527"/>
      <c r="L335" s="527"/>
      <c r="M335" s="527"/>
      <c r="N335" s="527"/>
      <c r="O335" s="530"/>
      <c r="P335" s="531"/>
      <c r="Q335" s="527"/>
      <c r="R335" s="527"/>
      <c r="S335" s="527"/>
      <c r="T335" s="527"/>
      <c r="U335" s="527"/>
      <c r="V335" s="527"/>
      <c r="W335" s="527"/>
      <c r="X335" s="527"/>
      <c r="Y335" s="527"/>
      <c r="Z335" s="527"/>
      <c r="AA335" s="527"/>
    </row>
    <row r="336" spans="1:27" ht="15.75" customHeight="1">
      <c r="A336" s="527"/>
      <c r="B336" s="647"/>
      <c r="C336" s="527"/>
      <c r="D336" s="527"/>
      <c r="E336" s="527"/>
      <c r="F336" s="527"/>
      <c r="G336" s="527"/>
      <c r="H336" s="527"/>
      <c r="I336" s="527"/>
      <c r="J336" s="527"/>
      <c r="K336" s="527"/>
      <c r="L336" s="527"/>
      <c r="M336" s="527"/>
      <c r="N336" s="527"/>
      <c r="O336" s="530"/>
      <c r="P336" s="531"/>
      <c r="Q336" s="527"/>
      <c r="R336" s="527"/>
      <c r="S336" s="527"/>
      <c r="T336" s="527"/>
      <c r="U336" s="527"/>
      <c r="V336" s="527"/>
      <c r="W336" s="527"/>
      <c r="X336" s="527"/>
      <c r="Y336" s="527"/>
      <c r="Z336" s="527"/>
      <c r="AA336" s="527"/>
    </row>
    <row r="337" spans="1:27" ht="15.75" customHeight="1">
      <c r="A337" s="527"/>
      <c r="B337" s="647"/>
      <c r="C337" s="527"/>
      <c r="D337" s="527"/>
      <c r="E337" s="527"/>
      <c r="F337" s="527"/>
      <c r="G337" s="527"/>
      <c r="H337" s="527"/>
      <c r="I337" s="527"/>
      <c r="J337" s="527"/>
      <c r="K337" s="527"/>
      <c r="L337" s="527"/>
      <c r="M337" s="527"/>
      <c r="N337" s="527"/>
      <c r="O337" s="530"/>
      <c r="P337" s="531"/>
      <c r="Q337" s="527"/>
      <c r="R337" s="527"/>
      <c r="S337" s="527"/>
      <c r="T337" s="527"/>
      <c r="U337" s="527"/>
      <c r="V337" s="527"/>
      <c r="W337" s="527"/>
      <c r="X337" s="527"/>
      <c r="Y337" s="527"/>
      <c r="Z337" s="527"/>
      <c r="AA337" s="527"/>
    </row>
    <row r="338" spans="1:27" ht="15.75" customHeight="1">
      <c r="A338" s="527"/>
      <c r="B338" s="647"/>
      <c r="C338" s="527"/>
      <c r="D338" s="527"/>
      <c r="E338" s="527"/>
      <c r="F338" s="527"/>
      <c r="G338" s="527"/>
      <c r="H338" s="527"/>
      <c r="I338" s="527"/>
      <c r="J338" s="527"/>
      <c r="K338" s="527"/>
      <c r="L338" s="527"/>
      <c r="M338" s="527"/>
      <c r="N338" s="527"/>
      <c r="O338" s="530"/>
      <c r="P338" s="531"/>
      <c r="Q338" s="527"/>
      <c r="R338" s="527"/>
      <c r="S338" s="527"/>
      <c r="T338" s="527"/>
      <c r="U338" s="527"/>
      <c r="V338" s="527"/>
      <c r="W338" s="527"/>
      <c r="X338" s="527"/>
      <c r="Y338" s="527"/>
      <c r="Z338" s="527"/>
      <c r="AA338" s="527"/>
    </row>
    <row r="339" spans="1:27" ht="15.75" customHeight="1">
      <c r="A339" s="527"/>
      <c r="B339" s="647"/>
      <c r="C339" s="527"/>
      <c r="D339" s="527"/>
      <c r="E339" s="527"/>
      <c r="F339" s="527"/>
      <c r="G339" s="527"/>
      <c r="H339" s="527"/>
      <c r="I339" s="527"/>
      <c r="J339" s="527"/>
      <c r="K339" s="527"/>
      <c r="L339" s="527"/>
      <c r="M339" s="527"/>
      <c r="N339" s="527"/>
      <c r="O339" s="530"/>
      <c r="P339" s="531"/>
      <c r="Q339" s="527"/>
      <c r="R339" s="527"/>
      <c r="S339" s="527"/>
      <c r="T339" s="527"/>
      <c r="U339" s="527"/>
      <c r="V339" s="527"/>
      <c r="W339" s="527"/>
      <c r="X339" s="527"/>
      <c r="Y339" s="527"/>
      <c r="Z339" s="527"/>
      <c r="AA339" s="527"/>
    </row>
    <row r="340" spans="1:27" ht="15.75" customHeight="1">
      <c r="A340" s="527"/>
      <c r="B340" s="647"/>
      <c r="C340" s="527"/>
      <c r="D340" s="527"/>
      <c r="E340" s="527"/>
      <c r="F340" s="527"/>
      <c r="G340" s="527"/>
      <c r="H340" s="527"/>
      <c r="I340" s="527"/>
      <c r="J340" s="527"/>
      <c r="K340" s="527"/>
      <c r="L340" s="527"/>
      <c r="M340" s="527"/>
      <c r="N340" s="527"/>
      <c r="O340" s="530"/>
      <c r="P340" s="531"/>
      <c r="Q340" s="527"/>
      <c r="R340" s="527"/>
      <c r="S340" s="527"/>
      <c r="T340" s="527"/>
      <c r="U340" s="527"/>
      <c r="V340" s="527"/>
      <c r="W340" s="527"/>
      <c r="X340" s="527"/>
      <c r="Y340" s="527"/>
      <c r="Z340" s="527"/>
      <c r="AA340" s="527"/>
    </row>
    <row r="341" spans="1:27" ht="15.75" customHeight="1">
      <c r="A341" s="527"/>
      <c r="B341" s="647"/>
      <c r="C341" s="527"/>
      <c r="D341" s="527"/>
      <c r="E341" s="527"/>
      <c r="F341" s="527"/>
      <c r="G341" s="527"/>
      <c r="H341" s="527"/>
      <c r="I341" s="527"/>
      <c r="J341" s="527"/>
      <c r="K341" s="527"/>
      <c r="L341" s="527"/>
      <c r="M341" s="527"/>
      <c r="N341" s="527"/>
      <c r="O341" s="530"/>
      <c r="P341" s="531"/>
      <c r="Q341" s="527"/>
      <c r="R341" s="527"/>
      <c r="S341" s="527"/>
      <c r="T341" s="527"/>
      <c r="U341" s="527"/>
      <c r="V341" s="527"/>
      <c r="W341" s="527"/>
      <c r="X341" s="527"/>
      <c r="Y341" s="527"/>
      <c r="Z341" s="527"/>
      <c r="AA341" s="527"/>
    </row>
    <row r="342" spans="1:27" ht="15.75" customHeight="1">
      <c r="A342" s="527"/>
      <c r="B342" s="647"/>
      <c r="C342" s="527"/>
      <c r="D342" s="527"/>
      <c r="E342" s="527"/>
      <c r="F342" s="527"/>
      <c r="G342" s="527"/>
      <c r="H342" s="527"/>
      <c r="I342" s="527"/>
      <c r="J342" s="527"/>
      <c r="K342" s="527"/>
      <c r="L342" s="527"/>
      <c r="M342" s="527"/>
      <c r="N342" s="527"/>
      <c r="O342" s="530"/>
      <c r="P342" s="531"/>
      <c r="Q342" s="527"/>
      <c r="R342" s="527"/>
      <c r="S342" s="527"/>
      <c r="T342" s="527"/>
      <c r="U342" s="527"/>
      <c r="V342" s="527"/>
      <c r="W342" s="527"/>
      <c r="X342" s="527"/>
      <c r="Y342" s="527"/>
      <c r="Z342" s="527"/>
      <c r="AA342" s="527"/>
    </row>
    <row r="343" spans="1:27" ht="15.75" customHeight="1">
      <c r="A343" s="527"/>
      <c r="B343" s="647"/>
      <c r="C343" s="527"/>
      <c r="D343" s="527"/>
      <c r="E343" s="527"/>
      <c r="F343" s="527"/>
      <c r="G343" s="527"/>
      <c r="H343" s="527"/>
      <c r="I343" s="527"/>
      <c r="J343" s="527"/>
      <c r="K343" s="527"/>
      <c r="L343" s="527"/>
      <c r="M343" s="527"/>
      <c r="N343" s="527"/>
      <c r="O343" s="530"/>
      <c r="P343" s="531"/>
      <c r="Q343" s="527"/>
      <c r="R343" s="527"/>
      <c r="S343" s="527"/>
      <c r="T343" s="527"/>
      <c r="U343" s="527"/>
      <c r="V343" s="527"/>
      <c r="W343" s="527"/>
      <c r="X343" s="527"/>
      <c r="Y343" s="527"/>
      <c r="Z343" s="527"/>
      <c r="AA343" s="527"/>
    </row>
    <row r="344" spans="1:27" ht="15.75" customHeight="1">
      <c r="A344" s="527"/>
      <c r="B344" s="647"/>
      <c r="C344" s="527"/>
      <c r="D344" s="527"/>
      <c r="E344" s="527"/>
      <c r="F344" s="527"/>
      <c r="G344" s="527"/>
      <c r="H344" s="527"/>
      <c r="I344" s="527"/>
      <c r="J344" s="527"/>
      <c r="K344" s="527"/>
      <c r="L344" s="527"/>
      <c r="M344" s="527"/>
      <c r="N344" s="527"/>
      <c r="O344" s="530"/>
      <c r="P344" s="531"/>
      <c r="Q344" s="527"/>
      <c r="R344" s="527"/>
      <c r="S344" s="527"/>
      <c r="T344" s="527"/>
      <c r="U344" s="527"/>
      <c r="V344" s="527"/>
      <c r="W344" s="527"/>
      <c r="X344" s="527"/>
      <c r="Y344" s="527"/>
      <c r="Z344" s="527"/>
      <c r="AA344" s="527"/>
    </row>
    <row r="345" spans="1:27" ht="15.75" customHeight="1">
      <c r="A345" s="527"/>
      <c r="B345" s="647"/>
      <c r="C345" s="527"/>
      <c r="D345" s="527"/>
      <c r="E345" s="527"/>
      <c r="F345" s="527"/>
      <c r="G345" s="527"/>
      <c r="H345" s="527"/>
      <c r="I345" s="527"/>
      <c r="J345" s="527"/>
      <c r="K345" s="527"/>
      <c r="L345" s="527"/>
      <c r="M345" s="527"/>
      <c r="N345" s="527"/>
      <c r="O345" s="530"/>
      <c r="P345" s="531"/>
      <c r="Q345" s="527"/>
      <c r="R345" s="527"/>
      <c r="S345" s="527"/>
      <c r="T345" s="527"/>
      <c r="U345" s="527"/>
      <c r="V345" s="527"/>
      <c r="W345" s="527"/>
      <c r="X345" s="527"/>
      <c r="Y345" s="527"/>
      <c r="Z345" s="527"/>
      <c r="AA345" s="527"/>
    </row>
    <row r="346" spans="1:27" ht="15.75" customHeight="1">
      <c r="A346" s="527"/>
      <c r="B346" s="647"/>
      <c r="C346" s="527"/>
      <c r="D346" s="527"/>
      <c r="E346" s="527"/>
      <c r="F346" s="527"/>
      <c r="G346" s="527"/>
      <c r="H346" s="527"/>
      <c r="I346" s="527"/>
      <c r="J346" s="527"/>
      <c r="K346" s="527"/>
      <c r="L346" s="527"/>
      <c r="M346" s="527"/>
      <c r="N346" s="527"/>
      <c r="O346" s="530"/>
      <c r="P346" s="531"/>
      <c r="Q346" s="527"/>
      <c r="R346" s="527"/>
      <c r="S346" s="527"/>
      <c r="T346" s="527"/>
      <c r="U346" s="527"/>
      <c r="V346" s="527"/>
      <c r="W346" s="527"/>
      <c r="X346" s="527"/>
      <c r="Y346" s="527"/>
      <c r="Z346" s="527"/>
      <c r="AA346" s="527"/>
    </row>
    <row r="347" spans="1:27" ht="15.75" customHeight="1">
      <c r="A347" s="527"/>
      <c r="B347" s="647"/>
      <c r="C347" s="527"/>
      <c r="D347" s="527"/>
      <c r="E347" s="527"/>
      <c r="F347" s="527"/>
      <c r="G347" s="527"/>
      <c r="H347" s="527"/>
      <c r="I347" s="527"/>
      <c r="J347" s="527"/>
      <c r="K347" s="527"/>
      <c r="L347" s="527"/>
      <c r="M347" s="527"/>
      <c r="N347" s="527"/>
      <c r="O347" s="530"/>
      <c r="P347" s="531"/>
      <c r="Q347" s="527"/>
      <c r="R347" s="527"/>
      <c r="S347" s="527"/>
      <c r="T347" s="527"/>
      <c r="U347" s="527"/>
      <c r="V347" s="527"/>
      <c r="W347" s="527"/>
      <c r="X347" s="527"/>
      <c r="Y347" s="527"/>
      <c r="Z347" s="527"/>
      <c r="AA347" s="527"/>
    </row>
    <row r="348" spans="1:27" ht="15.75" customHeight="1">
      <c r="A348" s="527"/>
      <c r="B348" s="647"/>
      <c r="C348" s="527"/>
      <c r="D348" s="527"/>
      <c r="E348" s="527"/>
      <c r="F348" s="527"/>
      <c r="G348" s="527"/>
      <c r="H348" s="527"/>
      <c r="I348" s="527"/>
      <c r="J348" s="527"/>
      <c r="K348" s="527"/>
      <c r="L348" s="527"/>
      <c r="M348" s="527"/>
      <c r="N348" s="527"/>
      <c r="O348" s="530"/>
      <c r="P348" s="531"/>
      <c r="Q348" s="527"/>
      <c r="R348" s="527"/>
      <c r="S348" s="527"/>
      <c r="T348" s="527"/>
      <c r="U348" s="527"/>
      <c r="V348" s="527"/>
      <c r="W348" s="527"/>
      <c r="X348" s="527"/>
      <c r="Y348" s="527"/>
      <c r="Z348" s="527"/>
      <c r="AA348" s="527"/>
    </row>
    <row r="349" spans="1:27" ht="15.75" customHeight="1">
      <c r="A349" s="527"/>
      <c r="B349" s="647"/>
      <c r="C349" s="527"/>
      <c r="D349" s="527"/>
      <c r="E349" s="527"/>
      <c r="F349" s="527"/>
      <c r="G349" s="527"/>
      <c r="H349" s="527"/>
      <c r="I349" s="527"/>
      <c r="J349" s="527"/>
      <c r="K349" s="527"/>
      <c r="L349" s="527"/>
      <c r="M349" s="527"/>
      <c r="N349" s="527"/>
      <c r="O349" s="530"/>
      <c r="P349" s="531"/>
      <c r="Q349" s="527"/>
      <c r="R349" s="527"/>
      <c r="S349" s="527"/>
      <c r="T349" s="527"/>
      <c r="U349" s="527"/>
      <c r="V349" s="527"/>
      <c r="W349" s="527"/>
      <c r="X349" s="527"/>
      <c r="Y349" s="527"/>
      <c r="Z349" s="527"/>
      <c r="AA349" s="527"/>
    </row>
    <row r="350" spans="1:27" ht="15.75" customHeight="1">
      <c r="A350" s="527"/>
      <c r="B350" s="647"/>
      <c r="C350" s="527"/>
      <c r="D350" s="527"/>
      <c r="E350" s="527"/>
      <c r="F350" s="527"/>
      <c r="G350" s="527"/>
      <c r="H350" s="527"/>
      <c r="I350" s="527"/>
      <c r="J350" s="527"/>
      <c r="K350" s="527"/>
      <c r="L350" s="527"/>
      <c r="M350" s="527"/>
      <c r="N350" s="527"/>
      <c r="O350" s="530"/>
      <c r="P350" s="531"/>
      <c r="Q350" s="527"/>
      <c r="R350" s="527"/>
      <c r="S350" s="527"/>
      <c r="T350" s="527"/>
      <c r="U350" s="527"/>
      <c r="V350" s="527"/>
      <c r="W350" s="527"/>
      <c r="X350" s="527"/>
      <c r="Y350" s="527"/>
      <c r="Z350" s="527"/>
      <c r="AA350" s="527"/>
    </row>
    <row r="351" spans="1:27" ht="15.75" customHeight="1">
      <c r="A351" s="527"/>
      <c r="B351" s="647"/>
      <c r="C351" s="527"/>
      <c r="D351" s="527"/>
      <c r="E351" s="527"/>
      <c r="F351" s="527"/>
      <c r="G351" s="527"/>
      <c r="H351" s="527"/>
      <c r="I351" s="527"/>
      <c r="J351" s="527"/>
      <c r="K351" s="527"/>
      <c r="L351" s="527"/>
      <c r="M351" s="527"/>
      <c r="N351" s="527"/>
      <c r="O351" s="530"/>
      <c r="P351" s="531"/>
      <c r="Q351" s="527"/>
      <c r="R351" s="527"/>
      <c r="S351" s="527"/>
      <c r="T351" s="527"/>
      <c r="U351" s="527"/>
      <c r="V351" s="527"/>
      <c r="W351" s="527"/>
      <c r="X351" s="527"/>
      <c r="Y351" s="527"/>
      <c r="Z351" s="527"/>
      <c r="AA351" s="527"/>
    </row>
    <row r="352" spans="1:27" ht="15.75" customHeight="1">
      <c r="A352" s="527"/>
      <c r="B352" s="647"/>
      <c r="C352" s="527"/>
      <c r="D352" s="527"/>
      <c r="E352" s="527"/>
      <c r="F352" s="527"/>
      <c r="G352" s="527"/>
      <c r="H352" s="527"/>
      <c r="I352" s="527"/>
      <c r="J352" s="527"/>
      <c r="K352" s="527"/>
      <c r="L352" s="527"/>
      <c r="M352" s="527"/>
      <c r="N352" s="527"/>
      <c r="O352" s="530"/>
      <c r="P352" s="531"/>
      <c r="Q352" s="527"/>
      <c r="R352" s="527"/>
      <c r="S352" s="527"/>
      <c r="T352" s="527"/>
      <c r="U352" s="527"/>
      <c r="V352" s="527"/>
      <c r="W352" s="527"/>
      <c r="X352" s="527"/>
      <c r="Y352" s="527"/>
      <c r="Z352" s="527"/>
      <c r="AA352" s="527"/>
    </row>
    <row r="353" spans="1:27" ht="15.75" customHeight="1">
      <c r="A353" s="527"/>
      <c r="B353" s="647"/>
      <c r="C353" s="527"/>
      <c r="D353" s="527"/>
      <c r="E353" s="527"/>
      <c r="F353" s="527"/>
      <c r="G353" s="527"/>
      <c r="H353" s="527"/>
      <c r="I353" s="527"/>
      <c r="J353" s="527"/>
      <c r="K353" s="527"/>
      <c r="L353" s="527"/>
      <c r="M353" s="527"/>
      <c r="N353" s="527"/>
      <c r="O353" s="530"/>
      <c r="P353" s="531"/>
      <c r="Q353" s="527"/>
      <c r="R353" s="527"/>
      <c r="S353" s="527"/>
      <c r="T353" s="527"/>
      <c r="U353" s="527"/>
      <c r="V353" s="527"/>
      <c r="W353" s="527"/>
      <c r="X353" s="527"/>
      <c r="Y353" s="527"/>
      <c r="Z353" s="527"/>
      <c r="AA353" s="527"/>
    </row>
    <row r="354" spans="1:27" ht="15.75" customHeight="1">
      <c r="A354" s="527"/>
      <c r="B354" s="647"/>
      <c r="C354" s="527"/>
      <c r="D354" s="527"/>
      <c r="E354" s="527"/>
      <c r="F354" s="527"/>
      <c r="G354" s="527"/>
      <c r="H354" s="527"/>
      <c r="I354" s="527"/>
      <c r="J354" s="527"/>
      <c r="K354" s="527"/>
      <c r="L354" s="527"/>
      <c r="M354" s="527"/>
      <c r="N354" s="527"/>
      <c r="O354" s="530"/>
      <c r="P354" s="531"/>
      <c r="Q354" s="527"/>
      <c r="R354" s="527"/>
      <c r="S354" s="527"/>
      <c r="T354" s="527"/>
      <c r="U354" s="527"/>
      <c r="V354" s="527"/>
      <c r="W354" s="527"/>
      <c r="X354" s="527"/>
      <c r="Y354" s="527"/>
      <c r="Z354" s="527"/>
      <c r="AA354" s="527"/>
    </row>
    <row r="355" spans="1:27" ht="15.75" customHeight="1">
      <c r="A355" s="527"/>
      <c r="B355" s="647"/>
      <c r="C355" s="527"/>
      <c r="D355" s="527"/>
      <c r="E355" s="527"/>
      <c r="F355" s="527"/>
      <c r="G355" s="527"/>
      <c r="H355" s="527"/>
      <c r="I355" s="527"/>
      <c r="J355" s="527"/>
      <c r="K355" s="527"/>
      <c r="L355" s="527"/>
      <c r="M355" s="527"/>
      <c r="N355" s="527"/>
      <c r="O355" s="530"/>
      <c r="P355" s="531"/>
      <c r="Q355" s="527"/>
      <c r="R355" s="527"/>
      <c r="S355" s="527"/>
      <c r="T355" s="527"/>
      <c r="U355" s="527"/>
      <c r="V355" s="527"/>
      <c r="W355" s="527"/>
      <c r="X355" s="527"/>
      <c r="Y355" s="527"/>
      <c r="Z355" s="527"/>
      <c r="AA355" s="527"/>
    </row>
    <row r="356" spans="1:27" ht="15.75" customHeight="1">
      <c r="A356" s="527"/>
      <c r="B356" s="647"/>
      <c r="C356" s="527"/>
      <c r="D356" s="527"/>
      <c r="E356" s="527"/>
      <c r="F356" s="527"/>
      <c r="G356" s="527"/>
      <c r="H356" s="527"/>
      <c r="I356" s="527"/>
      <c r="J356" s="527"/>
      <c r="K356" s="527"/>
      <c r="L356" s="527"/>
      <c r="M356" s="527"/>
      <c r="N356" s="527"/>
      <c r="O356" s="530"/>
      <c r="P356" s="531"/>
      <c r="Q356" s="527"/>
      <c r="R356" s="527"/>
      <c r="S356" s="527"/>
      <c r="T356" s="527"/>
      <c r="U356" s="527"/>
      <c r="V356" s="527"/>
      <c r="W356" s="527"/>
      <c r="X356" s="527"/>
      <c r="Y356" s="527"/>
      <c r="Z356" s="527"/>
      <c r="AA356" s="527"/>
    </row>
    <row r="357" spans="1:27" ht="15.75" customHeight="1">
      <c r="A357" s="527"/>
      <c r="B357" s="647"/>
      <c r="C357" s="527"/>
      <c r="D357" s="527"/>
      <c r="E357" s="527"/>
      <c r="F357" s="527"/>
      <c r="G357" s="527"/>
      <c r="H357" s="527"/>
      <c r="I357" s="527"/>
      <c r="J357" s="527"/>
      <c r="K357" s="527"/>
      <c r="L357" s="527"/>
      <c r="M357" s="527"/>
      <c r="N357" s="527"/>
      <c r="O357" s="530"/>
      <c r="P357" s="531"/>
      <c r="Q357" s="527"/>
      <c r="R357" s="527"/>
      <c r="S357" s="527"/>
      <c r="T357" s="527"/>
      <c r="U357" s="527"/>
      <c r="V357" s="527"/>
      <c r="W357" s="527"/>
      <c r="X357" s="527"/>
      <c r="Y357" s="527"/>
      <c r="Z357" s="527"/>
      <c r="AA357" s="527"/>
    </row>
    <row r="358" spans="1:27" ht="15.75" customHeight="1">
      <c r="A358" s="527"/>
      <c r="B358" s="647"/>
      <c r="C358" s="527"/>
      <c r="D358" s="527"/>
      <c r="E358" s="527"/>
      <c r="F358" s="527"/>
      <c r="G358" s="527"/>
      <c r="H358" s="527"/>
      <c r="I358" s="527"/>
      <c r="J358" s="527"/>
      <c r="K358" s="527"/>
      <c r="L358" s="527"/>
      <c r="M358" s="527"/>
      <c r="N358" s="527"/>
      <c r="O358" s="530"/>
      <c r="P358" s="531"/>
      <c r="Q358" s="527"/>
      <c r="R358" s="527"/>
      <c r="S358" s="527"/>
      <c r="T358" s="527"/>
      <c r="U358" s="527"/>
      <c r="V358" s="527"/>
      <c r="W358" s="527"/>
      <c r="X358" s="527"/>
      <c r="Y358" s="527"/>
      <c r="Z358" s="527"/>
      <c r="AA358" s="527"/>
    </row>
    <row r="359" spans="1:27" ht="15.75" customHeight="1">
      <c r="A359" s="527"/>
      <c r="B359" s="647"/>
      <c r="C359" s="527"/>
      <c r="D359" s="527"/>
      <c r="E359" s="527"/>
      <c r="F359" s="527"/>
      <c r="G359" s="527"/>
      <c r="H359" s="527"/>
      <c r="I359" s="527"/>
      <c r="J359" s="527"/>
      <c r="K359" s="527"/>
      <c r="L359" s="527"/>
      <c r="M359" s="527"/>
      <c r="N359" s="527"/>
      <c r="O359" s="530"/>
      <c r="P359" s="531"/>
      <c r="Q359" s="527"/>
      <c r="R359" s="527"/>
      <c r="S359" s="527"/>
      <c r="T359" s="527"/>
      <c r="U359" s="527"/>
      <c r="V359" s="527"/>
      <c r="W359" s="527"/>
      <c r="X359" s="527"/>
      <c r="Y359" s="527"/>
      <c r="Z359" s="527"/>
      <c r="AA359" s="527"/>
    </row>
    <row r="360" spans="1:27" ht="15.75" customHeight="1">
      <c r="A360" s="527"/>
      <c r="B360" s="647"/>
      <c r="C360" s="527"/>
      <c r="D360" s="527"/>
      <c r="E360" s="527"/>
      <c r="F360" s="527"/>
      <c r="G360" s="527"/>
      <c r="H360" s="527"/>
      <c r="I360" s="527"/>
      <c r="J360" s="527"/>
      <c r="K360" s="527"/>
      <c r="L360" s="527"/>
      <c r="M360" s="527"/>
      <c r="N360" s="527"/>
      <c r="O360" s="530"/>
      <c r="P360" s="531"/>
      <c r="Q360" s="527"/>
      <c r="R360" s="527"/>
      <c r="S360" s="527"/>
      <c r="T360" s="527"/>
      <c r="U360" s="527"/>
      <c r="V360" s="527"/>
      <c r="W360" s="527"/>
      <c r="X360" s="527"/>
      <c r="Y360" s="527"/>
      <c r="Z360" s="527"/>
      <c r="AA360" s="527"/>
    </row>
    <row r="361" spans="1:27" ht="15.75" customHeight="1">
      <c r="A361" s="527"/>
      <c r="B361" s="647"/>
      <c r="C361" s="527"/>
      <c r="D361" s="527"/>
      <c r="E361" s="527"/>
      <c r="F361" s="527"/>
      <c r="G361" s="527"/>
      <c r="H361" s="527"/>
      <c r="I361" s="527"/>
      <c r="J361" s="527"/>
      <c r="K361" s="527"/>
      <c r="L361" s="527"/>
      <c r="M361" s="527"/>
      <c r="N361" s="527"/>
      <c r="O361" s="530"/>
      <c r="P361" s="531"/>
      <c r="Q361" s="527"/>
      <c r="R361" s="527"/>
      <c r="S361" s="527"/>
      <c r="T361" s="527"/>
      <c r="U361" s="527"/>
      <c r="V361" s="527"/>
      <c r="W361" s="527"/>
      <c r="X361" s="527"/>
      <c r="Y361" s="527"/>
      <c r="Z361" s="527"/>
      <c r="AA361" s="527"/>
    </row>
    <row r="362" spans="1:27" ht="15.75" customHeight="1">
      <c r="A362" s="527"/>
      <c r="B362" s="647"/>
      <c r="C362" s="527"/>
      <c r="D362" s="527"/>
      <c r="E362" s="527"/>
      <c r="F362" s="527"/>
      <c r="G362" s="527"/>
      <c r="H362" s="527"/>
      <c r="I362" s="527"/>
      <c r="J362" s="527"/>
      <c r="K362" s="527"/>
      <c r="L362" s="527"/>
      <c r="M362" s="527"/>
      <c r="N362" s="527"/>
      <c r="O362" s="530"/>
      <c r="P362" s="531"/>
      <c r="Q362" s="527"/>
      <c r="R362" s="527"/>
      <c r="S362" s="527"/>
      <c r="T362" s="527"/>
      <c r="U362" s="527"/>
      <c r="V362" s="527"/>
      <c r="W362" s="527"/>
      <c r="X362" s="527"/>
      <c r="Y362" s="527"/>
      <c r="Z362" s="527"/>
      <c r="AA362" s="527"/>
    </row>
    <row r="363" spans="1:27" ht="15.75" customHeight="1">
      <c r="A363" s="527"/>
      <c r="B363" s="647"/>
      <c r="C363" s="527"/>
      <c r="D363" s="527"/>
      <c r="E363" s="527"/>
      <c r="F363" s="527"/>
      <c r="G363" s="527"/>
      <c r="H363" s="527"/>
      <c r="I363" s="527"/>
      <c r="J363" s="527"/>
      <c r="K363" s="527"/>
      <c r="L363" s="527"/>
      <c r="M363" s="527"/>
      <c r="N363" s="527"/>
      <c r="O363" s="530"/>
      <c r="P363" s="531"/>
      <c r="Q363" s="527"/>
      <c r="R363" s="527"/>
      <c r="S363" s="527"/>
      <c r="T363" s="527"/>
      <c r="U363" s="527"/>
      <c r="V363" s="527"/>
      <c r="W363" s="527"/>
      <c r="X363" s="527"/>
      <c r="Y363" s="527"/>
      <c r="Z363" s="527"/>
      <c r="AA363" s="527"/>
    </row>
    <row r="364" spans="1:27" ht="15.75" customHeight="1">
      <c r="A364" s="527"/>
      <c r="B364" s="647"/>
      <c r="C364" s="527"/>
      <c r="D364" s="527"/>
      <c r="E364" s="527"/>
      <c r="F364" s="527"/>
      <c r="G364" s="527"/>
      <c r="H364" s="527"/>
      <c r="I364" s="527"/>
      <c r="J364" s="527"/>
      <c r="K364" s="527"/>
      <c r="L364" s="527"/>
      <c r="M364" s="527"/>
      <c r="N364" s="527"/>
      <c r="O364" s="530"/>
      <c r="P364" s="531"/>
      <c r="Q364" s="527"/>
      <c r="R364" s="527"/>
      <c r="S364" s="527"/>
      <c r="T364" s="527"/>
      <c r="U364" s="527"/>
      <c r="V364" s="527"/>
      <c r="W364" s="527"/>
      <c r="X364" s="527"/>
      <c r="Y364" s="527"/>
      <c r="Z364" s="527"/>
      <c r="AA364" s="527"/>
    </row>
    <row r="365" spans="1:27" ht="15.75" customHeight="1">
      <c r="A365" s="527"/>
      <c r="B365" s="647"/>
      <c r="C365" s="527"/>
      <c r="D365" s="527"/>
      <c r="E365" s="527"/>
      <c r="F365" s="527"/>
      <c r="G365" s="527"/>
      <c r="H365" s="527"/>
      <c r="I365" s="527"/>
      <c r="J365" s="527"/>
      <c r="K365" s="527"/>
      <c r="L365" s="527"/>
      <c r="M365" s="527"/>
      <c r="N365" s="527"/>
      <c r="O365" s="530"/>
      <c r="P365" s="531"/>
      <c r="Q365" s="527"/>
      <c r="R365" s="527"/>
      <c r="S365" s="527"/>
      <c r="T365" s="527"/>
      <c r="U365" s="527"/>
      <c r="V365" s="527"/>
      <c r="W365" s="527"/>
      <c r="X365" s="527"/>
      <c r="Y365" s="527"/>
      <c r="Z365" s="527"/>
      <c r="AA365" s="527"/>
    </row>
    <row r="366" spans="1:27" ht="15.75" customHeight="1">
      <c r="A366" s="527"/>
      <c r="B366" s="647"/>
      <c r="C366" s="527"/>
      <c r="D366" s="527"/>
      <c r="E366" s="527"/>
      <c r="F366" s="527"/>
      <c r="G366" s="527"/>
      <c r="H366" s="527"/>
      <c r="I366" s="527"/>
      <c r="J366" s="527"/>
      <c r="K366" s="527"/>
      <c r="L366" s="527"/>
      <c r="M366" s="527"/>
      <c r="N366" s="527"/>
      <c r="O366" s="530"/>
      <c r="P366" s="531"/>
      <c r="Q366" s="527"/>
      <c r="R366" s="527"/>
      <c r="S366" s="527"/>
      <c r="T366" s="527"/>
      <c r="U366" s="527"/>
      <c r="V366" s="527"/>
      <c r="W366" s="527"/>
      <c r="X366" s="527"/>
      <c r="Y366" s="527"/>
      <c r="Z366" s="527"/>
      <c r="AA366" s="527"/>
    </row>
    <row r="367" spans="1:27" ht="15.75" customHeight="1">
      <c r="A367" s="527"/>
      <c r="B367" s="647"/>
      <c r="C367" s="527"/>
      <c r="D367" s="527"/>
      <c r="E367" s="527"/>
      <c r="F367" s="527"/>
      <c r="G367" s="527"/>
      <c r="H367" s="527"/>
      <c r="I367" s="527"/>
      <c r="J367" s="527"/>
      <c r="K367" s="527"/>
      <c r="L367" s="527"/>
      <c r="M367" s="527"/>
      <c r="N367" s="527"/>
      <c r="O367" s="530"/>
      <c r="P367" s="531"/>
      <c r="Q367" s="527"/>
      <c r="R367" s="527"/>
      <c r="S367" s="527"/>
      <c r="T367" s="527"/>
      <c r="U367" s="527"/>
      <c r="V367" s="527"/>
      <c r="W367" s="527"/>
      <c r="X367" s="527"/>
      <c r="Y367" s="527"/>
      <c r="Z367" s="527"/>
      <c r="AA367" s="527"/>
    </row>
    <row r="368" spans="1:27" ht="15.75" customHeight="1">
      <c r="A368" s="527"/>
      <c r="B368" s="647"/>
      <c r="C368" s="527"/>
      <c r="D368" s="527"/>
      <c r="E368" s="527"/>
      <c r="F368" s="527"/>
      <c r="G368" s="527"/>
      <c r="H368" s="527"/>
      <c r="I368" s="527"/>
      <c r="J368" s="527"/>
      <c r="K368" s="527"/>
      <c r="L368" s="527"/>
      <c r="M368" s="527"/>
      <c r="N368" s="527"/>
      <c r="O368" s="530"/>
      <c r="P368" s="531"/>
      <c r="Q368" s="527"/>
      <c r="R368" s="527"/>
      <c r="S368" s="527"/>
      <c r="T368" s="527"/>
      <c r="U368" s="527"/>
      <c r="V368" s="527"/>
      <c r="W368" s="527"/>
      <c r="X368" s="527"/>
      <c r="Y368" s="527"/>
      <c r="Z368" s="527"/>
      <c r="AA368" s="527"/>
    </row>
    <row r="369" spans="1:27" ht="15.75" customHeight="1">
      <c r="A369" s="527"/>
      <c r="B369" s="647"/>
      <c r="C369" s="527"/>
      <c r="D369" s="527"/>
      <c r="E369" s="527"/>
      <c r="F369" s="527"/>
      <c r="G369" s="527"/>
      <c r="H369" s="527"/>
      <c r="I369" s="527"/>
      <c r="J369" s="527"/>
      <c r="K369" s="527"/>
      <c r="L369" s="527"/>
      <c r="M369" s="527"/>
      <c r="N369" s="527"/>
      <c r="O369" s="530"/>
      <c r="P369" s="531"/>
      <c r="Q369" s="527"/>
      <c r="R369" s="527"/>
      <c r="S369" s="527"/>
      <c r="T369" s="527"/>
      <c r="U369" s="527"/>
      <c r="V369" s="527"/>
      <c r="W369" s="527"/>
      <c r="X369" s="527"/>
      <c r="Y369" s="527"/>
      <c r="Z369" s="527"/>
      <c r="AA369" s="527"/>
    </row>
    <row r="370" spans="1:27" ht="15.75" customHeight="1">
      <c r="A370" s="527"/>
      <c r="B370" s="647"/>
      <c r="C370" s="527"/>
      <c r="D370" s="527"/>
      <c r="E370" s="527"/>
      <c r="F370" s="527"/>
      <c r="G370" s="527"/>
      <c r="H370" s="527"/>
      <c r="I370" s="527"/>
      <c r="J370" s="527"/>
      <c r="K370" s="527"/>
      <c r="L370" s="527"/>
      <c r="M370" s="527"/>
      <c r="N370" s="527"/>
      <c r="O370" s="530"/>
      <c r="P370" s="531"/>
      <c r="Q370" s="527"/>
      <c r="R370" s="527"/>
      <c r="S370" s="527"/>
      <c r="T370" s="527"/>
      <c r="U370" s="527"/>
      <c r="V370" s="527"/>
      <c r="W370" s="527"/>
      <c r="X370" s="527"/>
      <c r="Y370" s="527"/>
      <c r="Z370" s="527"/>
      <c r="AA370" s="527"/>
    </row>
    <row r="371" spans="1:27" ht="15.75" customHeight="1">
      <c r="A371" s="527"/>
      <c r="B371" s="647"/>
      <c r="C371" s="527"/>
      <c r="D371" s="527"/>
      <c r="E371" s="527"/>
      <c r="F371" s="527"/>
      <c r="G371" s="527"/>
      <c r="H371" s="527"/>
      <c r="I371" s="527"/>
      <c r="J371" s="527"/>
      <c r="K371" s="527"/>
      <c r="L371" s="527"/>
      <c r="M371" s="527"/>
      <c r="N371" s="527"/>
      <c r="O371" s="530"/>
      <c r="P371" s="531"/>
      <c r="Q371" s="527"/>
      <c r="R371" s="527"/>
      <c r="S371" s="527"/>
      <c r="T371" s="527"/>
      <c r="U371" s="527"/>
      <c r="V371" s="527"/>
      <c r="W371" s="527"/>
      <c r="X371" s="527"/>
      <c r="Y371" s="527"/>
      <c r="Z371" s="527"/>
      <c r="AA371" s="527"/>
    </row>
    <row r="372" spans="1:27" ht="15.75" customHeight="1">
      <c r="A372" s="527"/>
      <c r="B372" s="647"/>
      <c r="C372" s="527"/>
      <c r="D372" s="527"/>
      <c r="E372" s="527"/>
      <c r="F372" s="527"/>
      <c r="G372" s="527"/>
      <c r="H372" s="527"/>
      <c r="I372" s="527"/>
      <c r="J372" s="527"/>
      <c r="K372" s="527"/>
      <c r="L372" s="527"/>
      <c r="M372" s="527"/>
      <c r="N372" s="527"/>
      <c r="O372" s="530"/>
      <c r="P372" s="531"/>
      <c r="Q372" s="527"/>
      <c r="R372" s="527"/>
      <c r="S372" s="527"/>
      <c r="T372" s="527"/>
      <c r="U372" s="527"/>
      <c r="V372" s="527"/>
      <c r="W372" s="527"/>
      <c r="X372" s="527"/>
      <c r="Y372" s="527"/>
      <c r="Z372" s="527"/>
      <c r="AA372" s="527"/>
    </row>
    <row r="373" spans="1:27" ht="15.75" customHeight="1">
      <c r="A373" s="527"/>
      <c r="B373" s="647"/>
      <c r="C373" s="527"/>
      <c r="D373" s="527"/>
      <c r="E373" s="527"/>
      <c r="F373" s="527"/>
      <c r="G373" s="527"/>
      <c r="H373" s="527"/>
      <c r="I373" s="527"/>
      <c r="J373" s="527"/>
      <c r="K373" s="527"/>
      <c r="L373" s="527"/>
      <c r="M373" s="527"/>
      <c r="N373" s="527"/>
      <c r="O373" s="530"/>
      <c r="P373" s="531"/>
      <c r="Q373" s="527"/>
      <c r="R373" s="527"/>
      <c r="S373" s="527"/>
      <c r="T373" s="527"/>
      <c r="U373" s="527"/>
      <c r="V373" s="527"/>
      <c r="W373" s="527"/>
      <c r="X373" s="527"/>
      <c r="Y373" s="527"/>
      <c r="Z373" s="527"/>
      <c r="AA373" s="527"/>
    </row>
    <row r="374" spans="1:27" ht="15.75" customHeight="1">
      <c r="A374" s="527"/>
      <c r="B374" s="647"/>
      <c r="C374" s="527"/>
      <c r="D374" s="527"/>
      <c r="E374" s="527"/>
      <c r="F374" s="527"/>
      <c r="G374" s="527"/>
      <c r="H374" s="527"/>
      <c r="I374" s="527"/>
      <c r="J374" s="527"/>
      <c r="K374" s="527"/>
      <c r="L374" s="527"/>
      <c r="M374" s="527"/>
      <c r="N374" s="527"/>
      <c r="O374" s="530"/>
      <c r="P374" s="531"/>
      <c r="Q374" s="527"/>
      <c r="R374" s="527"/>
      <c r="S374" s="527"/>
      <c r="T374" s="527"/>
      <c r="U374" s="527"/>
      <c r="V374" s="527"/>
      <c r="W374" s="527"/>
      <c r="X374" s="527"/>
      <c r="Y374" s="527"/>
      <c r="Z374" s="527"/>
      <c r="AA374" s="527"/>
    </row>
    <row r="375" spans="1:27" ht="15.75" customHeight="1">
      <c r="A375" s="527"/>
      <c r="B375" s="647"/>
      <c r="C375" s="527"/>
      <c r="D375" s="527"/>
      <c r="E375" s="527"/>
      <c r="F375" s="527"/>
      <c r="G375" s="527"/>
      <c r="H375" s="527"/>
      <c r="I375" s="527"/>
      <c r="J375" s="527"/>
      <c r="K375" s="527"/>
      <c r="L375" s="527"/>
      <c r="M375" s="527"/>
      <c r="N375" s="527"/>
      <c r="O375" s="530"/>
      <c r="P375" s="531"/>
      <c r="Q375" s="527"/>
      <c r="R375" s="527"/>
      <c r="S375" s="527"/>
      <c r="T375" s="527"/>
      <c r="U375" s="527"/>
      <c r="V375" s="527"/>
      <c r="W375" s="527"/>
      <c r="X375" s="527"/>
      <c r="Y375" s="527"/>
      <c r="Z375" s="527"/>
      <c r="AA375" s="527"/>
    </row>
    <row r="376" spans="1:27" ht="15.75" customHeight="1">
      <c r="A376" s="527"/>
      <c r="B376" s="647"/>
      <c r="C376" s="527"/>
      <c r="D376" s="527"/>
      <c r="E376" s="527"/>
      <c r="F376" s="527"/>
      <c r="G376" s="527"/>
      <c r="H376" s="527"/>
      <c r="I376" s="527"/>
      <c r="J376" s="527"/>
      <c r="K376" s="527"/>
      <c r="L376" s="527"/>
      <c r="M376" s="527"/>
      <c r="N376" s="527"/>
      <c r="O376" s="530"/>
      <c r="P376" s="531"/>
      <c r="Q376" s="527"/>
      <c r="R376" s="527"/>
      <c r="S376" s="527"/>
      <c r="T376" s="527"/>
      <c r="U376" s="527"/>
      <c r="V376" s="527"/>
      <c r="W376" s="527"/>
      <c r="X376" s="527"/>
      <c r="Y376" s="527"/>
      <c r="Z376" s="527"/>
      <c r="AA376" s="527"/>
    </row>
    <row r="377" spans="1:27" ht="15.75" customHeight="1">
      <c r="A377" s="527"/>
      <c r="B377" s="647"/>
      <c r="C377" s="527"/>
      <c r="D377" s="527"/>
      <c r="E377" s="527"/>
      <c r="F377" s="527"/>
      <c r="G377" s="527"/>
      <c r="H377" s="527"/>
      <c r="I377" s="527"/>
      <c r="J377" s="527"/>
      <c r="K377" s="527"/>
      <c r="L377" s="527"/>
      <c r="M377" s="527"/>
      <c r="N377" s="527"/>
      <c r="O377" s="530"/>
      <c r="P377" s="531"/>
      <c r="Q377" s="527"/>
      <c r="R377" s="527"/>
      <c r="S377" s="527"/>
      <c r="T377" s="527"/>
      <c r="U377" s="527"/>
      <c r="V377" s="527"/>
      <c r="W377" s="527"/>
      <c r="X377" s="527"/>
      <c r="Y377" s="527"/>
      <c r="Z377" s="527"/>
      <c r="AA377" s="527"/>
    </row>
    <row r="378" spans="1:27" ht="15.75" customHeight="1">
      <c r="A378" s="527"/>
      <c r="B378" s="647"/>
      <c r="C378" s="527"/>
      <c r="D378" s="527"/>
      <c r="E378" s="527"/>
      <c r="F378" s="527"/>
      <c r="G378" s="527"/>
      <c r="H378" s="527"/>
      <c r="I378" s="527"/>
      <c r="J378" s="527"/>
      <c r="K378" s="527"/>
      <c r="L378" s="527"/>
      <c r="M378" s="527"/>
      <c r="N378" s="527"/>
      <c r="O378" s="530"/>
      <c r="P378" s="531"/>
      <c r="Q378" s="527"/>
      <c r="R378" s="527"/>
      <c r="S378" s="527"/>
      <c r="T378" s="527"/>
      <c r="U378" s="527"/>
      <c r="V378" s="527"/>
      <c r="W378" s="527"/>
      <c r="X378" s="527"/>
      <c r="Y378" s="527"/>
      <c r="Z378" s="527"/>
      <c r="AA378" s="527"/>
    </row>
    <row r="379" spans="1:27" ht="15.75" customHeight="1">
      <c r="A379" s="527"/>
      <c r="B379" s="647"/>
      <c r="C379" s="527"/>
      <c r="D379" s="527"/>
      <c r="E379" s="527"/>
      <c r="F379" s="527"/>
      <c r="G379" s="527"/>
      <c r="H379" s="527"/>
      <c r="I379" s="527"/>
      <c r="J379" s="527"/>
      <c r="K379" s="527"/>
      <c r="L379" s="527"/>
      <c r="M379" s="527"/>
      <c r="N379" s="527"/>
      <c r="O379" s="530"/>
      <c r="P379" s="531"/>
      <c r="Q379" s="527"/>
      <c r="R379" s="527"/>
      <c r="S379" s="527"/>
      <c r="T379" s="527"/>
      <c r="U379" s="527"/>
      <c r="V379" s="527"/>
      <c r="W379" s="527"/>
      <c r="X379" s="527"/>
      <c r="Y379" s="527"/>
      <c r="Z379" s="527"/>
      <c r="AA379" s="527"/>
    </row>
    <row r="380" spans="1:27" ht="15.75" customHeight="1">
      <c r="A380" s="527"/>
      <c r="B380" s="647"/>
      <c r="C380" s="527"/>
      <c r="D380" s="527"/>
      <c r="E380" s="527"/>
      <c r="F380" s="527"/>
      <c r="G380" s="527"/>
      <c r="H380" s="527"/>
      <c r="I380" s="527"/>
      <c r="J380" s="527"/>
      <c r="K380" s="527"/>
      <c r="L380" s="527"/>
      <c r="M380" s="527"/>
      <c r="N380" s="527"/>
      <c r="O380" s="530"/>
      <c r="P380" s="531"/>
      <c r="Q380" s="527"/>
      <c r="R380" s="527"/>
      <c r="S380" s="527"/>
      <c r="T380" s="527"/>
      <c r="U380" s="527"/>
      <c r="V380" s="527"/>
      <c r="W380" s="527"/>
      <c r="X380" s="527"/>
      <c r="Y380" s="527"/>
      <c r="Z380" s="527"/>
      <c r="AA380" s="527"/>
    </row>
    <row r="381" spans="1:27" ht="15.75" customHeight="1">
      <c r="A381" s="527"/>
      <c r="B381" s="647"/>
      <c r="C381" s="527"/>
      <c r="D381" s="527"/>
      <c r="E381" s="527"/>
      <c r="F381" s="527"/>
      <c r="G381" s="527"/>
      <c r="H381" s="527"/>
      <c r="I381" s="527"/>
      <c r="J381" s="527"/>
      <c r="K381" s="527"/>
      <c r="L381" s="527"/>
      <c r="M381" s="527"/>
      <c r="N381" s="527"/>
      <c r="O381" s="530"/>
      <c r="P381" s="531"/>
      <c r="Q381" s="527"/>
      <c r="R381" s="527"/>
      <c r="S381" s="527"/>
      <c r="T381" s="527"/>
      <c r="U381" s="527"/>
      <c r="V381" s="527"/>
      <c r="W381" s="527"/>
      <c r="X381" s="527"/>
      <c r="Y381" s="527"/>
      <c r="Z381" s="527"/>
      <c r="AA381" s="527"/>
    </row>
    <row r="382" spans="1:27" ht="15.75" customHeight="1">
      <c r="A382" s="527"/>
      <c r="B382" s="647"/>
      <c r="C382" s="527"/>
      <c r="D382" s="527"/>
      <c r="E382" s="527"/>
      <c r="F382" s="527"/>
      <c r="G382" s="527"/>
      <c r="H382" s="527"/>
      <c r="I382" s="527"/>
      <c r="J382" s="527"/>
      <c r="K382" s="527"/>
      <c r="L382" s="527"/>
      <c r="M382" s="527"/>
      <c r="N382" s="527"/>
      <c r="O382" s="530"/>
      <c r="P382" s="531"/>
      <c r="Q382" s="527"/>
      <c r="R382" s="527"/>
      <c r="S382" s="527"/>
      <c r="T382" s="527"/>
      <c r="U382" s="527"/>
      <c r="V382" s="527"/>
      <c r="W382" s="527"/>
      <c r="X382" s="527"/>
      <c r="Y382" s="527"/>
      <c r="Z382" s="527"/>
      <c r="AA382" s="527"/>
    </row>
    <row r="383" spans="1:27" ht="15.75" customHeight="1">
      <c r="A383" s="527"/>
      <c r="B383" s="647"/>
      <c r="C383" s="527"/>
      <c r="D383" s="527"/>
      <c r="E383" s="527"/>
      <c r="F383" s="527"/>
      <c r="G383" s="527"/>
      <c r="H383" s="527"/>
      <c r="I383" s="527"/>
      <c r="J383" s="527"/>
      <c r="K383" s="527"/>
      <c r="L383" s="527"/>
      <c r="M383" s="527"/>
      <c r="N383" s="527"/>
      <c r="O383" s="530"/>
      <c r="P383" s="531"/>
      <c r="Q383" s="527"/>
      <c r="R383" s="527"/>
      <c r="S383" s="527"/>
      <c r="T383" s="527"/>
      <c r="U383" s="527"/>
      <c r="V383" s="527"/>
      <c r="W383" s="527"/>
      <c r="X383" s="527"/>
      <c r="Y383" s="527"/>
      <c r="Z383" s="527"/>
      <c r="AA383" s="527"/>
    </row>
    <row r="384" spans="1:27" ht="15.75" customHeight="1">
      <c r="A384" s="527"/>
      <c r="B384" s="647"/>
      <c r="C384" s="527"/>
      <c r="D384" s="527"/>
      <c r="E384" s="527"/>
      <c r="F384" s="527"/>
      <c r="G384" s="527"/>
      <c r="H384" s="527"/>
      <c r="I384" s="527"/>
      <c r="J384" s="527"/>
      <c r="K384" s="527"/>
      <c r="L384" s="527"/>
      <c r="M384" s="527"/>
      <c r="N384" s="527"/>
      <c r="O384" s="530"/>
      <c r="P384" s="531"/>
      <c r="Q384" s="527"/>
      <c r="R384" s="527"/>
      <c r="S384" s="527"/>
      <c r="T384" s="527"/>
      <c r="U384" s="527"/>
      <c r="V384" s="527"/>
      <c r="W384" s="527"/>
      <c r="X384" s="527"/>
      <c r="Y384" s="527"/>
      <c r="Z384" s="527"/>
      <c r="AA384" s="527"/>
    </row>
    <row r="385" spans="1:27" ht="15.75" customHeight="1">
      <c r="A385" s="527"/>
      <c r="B385" s="647"/>
      <c r="C385" s="527"/>
      <c r="D385" s="527"/>
      <c r="E385" s="527"/>
      <c r="F385" s="527"/>
      <c r="G385" s="527"/>
      <c r="H385" s="527"/>
      <c r="I385" s="527"/>
      <c r="J385" s="527"/>
      <c r="K385" s="527"/>
      <c r="L385" s="527"/>
      <c r="M385" s="527"/>
      <c r="N385" s="527"/>
      <c r="O385" s="530"/>
      <c r="P385" s="531"/>
      <c r="Q385" s="527"/>
      <c r="R385" s="527"/>
      <c r="S385" s="527"/>
      <c r="T385" s="527"/>
      <c r="U385" s="527"/>
      <c r="V385" s="527"/>
      <c r="W385" s="527"/>
      <c r="X385" s="527"/>
      <c r="Y385" s="527"/>
      <c r="Z385" s="527"/>
      <c r="AA385" s="527"/>
    </row>
    <row r="386" spans="1:27" ht="15.75" customHeight="1">
      <c r="A386" s="527"/>
      <c r="B386" s="647"/>
      <c r="C386" s="527"/>
      <c r="D386" s="527"/>
      <c r="E386" s="527"/>
      <c r="F386" s="527"/>
      <c r="G386" s="527"/>
      <c r="H386" s="527"/>
      <c r="I386" s="527"/>
      <c r="J386" s="527"/>
      <c r="K386" s="527"/>
      <c r="L386" s="527"/>
      <c r="M386" s="527"/>
      <c r="N386" s="527"/>
      <c r="O386" s="530"/>
      <c r="P386" s="531"/>
      <c r="Q386" s="527"/>
      <c r="R386" s="527"/>
      <c r="S386" s="527"/>
      <c r="T386" s="527"/>
      <c r="U386" s="527"/>
      <c r="V386" s="527"/>
      <c r="W386" s="527"/>
      <c r="X386" s="527"/>
      <c r="Y386" s="527"/>
      <c r="Z386" s="527"/>
      <c r="AA386" s="527"/>
    </row>
    <row r="387" spans="1:27" ht="15.75" customHeight="1">
      <c r="A387" s="527"/>
      <c r="B387" s="647"/>
      <c r="C387" s="527"/>
      <c r="D387" s="527"/>
      <c r="E387" s="527"/>
      <c r="F387" s="527"/>
      <c r="G387" s="527"/>
      <c r="H387" s="527"/>
      <c r="I387" s="527"/>
      <c r="J387" s="527"/>
      <c r="K387" s="527"/>
      <c r="L387" s="527"/>
      <c r="M387" s="527"/>
      <c r="N387" s="527"/>
      <c r="O387" s="530"/>
      <c r="P387" s="531"/>
      <c r="Q387" s="527"/>
      <c r="R387" s="527"/>
      <c r="S387" s="527"/>
      <c r="T387" s="527"/>
      <c r="U387" s="527"/>
      <c r="V387" s="527"/>
      <c r="W387" s="527"/>
      <c r="X387" s="527"/>
      <c r="Y387" s="527"/>
      <c r="Z387" s="527"/>
      <c r="AA387" s="527"/>
    </row>
    <row r="388" spans="1:27" ht="15.75" customHeight="1">
      <c r="A388" s="527"/>
      <c r="B388" s="647"/>
      <c r="C388" s="527"/>
      <c r="D388" s="527"/>
      <c r="E388" s="527"/>
      <c r="F388" s="527"/>
      <c r="G388" s="527"/>
      <c r="H388" s="527"/>
      <c r="I388" s="527"/>
      <c r="J388" s="527"/>
      <c r="K388" s="527"/>
      <c r="L388" s="527"/>
      <c r="M388" s="527"/>
      <c r="N388" s="527"/>
      <c r="O388" s="530"/>
      <c r="P388" s="531"/>
      <c r="Q388" s="527"/>
      <c r="R388" s="527"/>
      <c r="S388" s="527"/>
      <c r="T388" s="527"/>
      <c r="U388" s="527"/>
      <c r="V388" s="527"/>
      <c r="W388" s="527"/>
      <c r="X388" s="527"/>
      <c r="Y388" s="527"/>
      <c r="Z388" s="527"/>
      <c r="AA388" s="527"/>
    </row>
    <row r="389" spans="1:27" ht="15.75" customHeight="1">
      <c r="A389" s="527"/>
      <c r="B389" s="647"/>
      <c r="C389" s="527"/>
      <c r="D389" s="527"/>
      <c r="E389" s="527"/>
      <c r="F389" s="527"/>
      <c r="G389" s="527"/>
      <c r="H389" s="527"/>
      <c r="I389" s="527"/>
      <c r="J389" s="527"/>
      <c r="K389" s="527"/>
      <c r="L389" s="527"/>
      <c r="M389" s="527"/>
      <c r="N389" s="527"/>
      <c r="O389" s="530"/>
      <c r="P389" s="531"/>
      <c r="Q389" s="527"/>
      <c r="R389" s="527"/>
      <c r="S389" s="527"/>
      <c r="T389" s="527"/>
      <c r="U389" s="527"/>
      <c r="V389" s="527"/>
      <c r="W389" s="527"/>
      <c r="X389" s="527"/>
      <c r="Y389" s="527"/>
      <c r="Z389" s="527"/>
      <c r="AA389" s="527"/>
    </row>
    <row r="390" spans="1:27" ht="15.75" customHeight="1">
      <c r="A390" s="527"/>
      <c r="B390" s="647"/>
      <c r="C390" s="527"/>
      <c r="D390" s="527"/>
      <c r="E390" s="527"/>
      <c r="F390" s="527"/>
      <c r="G390" s="527"/>
      <c r="H390" s="527"/>
      <c r="I390" s="527"/>
      <c r="J390" s="527"/>
      <c r="K390" s="527"/>
      <c r="L390" s="527"/>
      <c r="M390" s="527"/>
      <c r="N390" s="527"/>
      <c r="O390" s="530"/>
      <c r="P390" s="531"/>
      <c r="Q390" s="527"/>
      <c r="R390" s="527"/>
      <c r="S390" s="527"/>
      <c r="T390" s="527"/>
      <c r="U390" s="527"/>
      <c r="V390" s="527"/>
      <c r="W390" s="527"/>
      <c r="X390" s="527"/>
      <c r="Y390" s="527"/>
      <c r="Z390" s="527"/>
      <c r="AA390" s="527"/>
    </row>
    <row r="391" spans="1:27" ht="15.75" customHeight="1">
      <c r="A391" s="527"/>
      <c r="B391" s="647"/>
      <c r="C391" s="527"/>
      <c r="D391" s="527"/>
      <c r="E391" s="527"/>
      <c r="F391" s="527"/>
      <c r="G391" s="527"/>
      <c r="H391" s="527"/>
      <c r="I391" s="527"/>
      <c r="J391" s="527"/>
      <c r="K391" s="527"/>
      <c r="L391" s="527"/>
      <c r="M391" s="527"/>
      <c r="N391" s="527"/>
      <c r="O391" s="530"/>
      <c r="P391" s="531"/>
      <c r="Q391" s="527"/>
      <c r="R391" s="527"/>
      <c r="S391" s="527"/>
      <c r="T391" s="527"/>
      <c r="U391" s="527"/>
      <c r="V391" s="527"/>
      <c r="W391" s="527"/>
      <c r="X391" s="527"/>
      <c r="Y391" s="527"/>
      <c r="Z391" s="527"/>
      <c r="AA391" s="527"/>
    </row>
    <row r="392" spans="1:27" ht="15.75" customHeight="1">
      <c r="A392" s="527"/>
      <c r="B392" s="647"/>
      <c r="C392" s="527"/>
      <c r="D392" s="527"/>
      <c r="E392" s="527"/>
      <c r="F392" s="527"/>
      <c r="G392" s="527"/>
      <c r="H392" s="527"/>
      <c r="I392" s="527"/>
      <c r="J392" s="527"/>
      <c r="K392" s="527"/>
      <c r="L392" s="527"/>
      <c r="M392" s="527"/>
      <c r="N392" s="527"/>
      <c r="O392" s="530"/>
      <c r="P392" s="531"/>
      <c r="Q392" s="527"/>
      <c r="R392" s="527"/>
      <c r="S392" s="527"/>
      <c r="T392" s="527"/>
      <c r="U392" s="527"/>
      <c r="V392" s="527"/>
      <c r="W392" s="527"/>
      <c r="X392" s="527"/>
      <c r="Y392" s="527"/>
      <c r="Z392" s="527"/>
      <c r="AA392" s="527"/>
    </row>
    <row r="393" spans="1:27" ht="15.75" customHeight="1">
      <c r="A393" s="527"/>
      <c r="B393" s="647"/>
      <c r="C393" s="527"/>
      <c r="D393" s="527"/>
      <c r="E393" s="527"/>
      <c r="F393" s="527"/>
      <c r="G393" s="527"/>
      <c r="H393" s="527"/>
      <c r="I393" s="527"/>
      <c r="J393" s="527"/>
      <c r="K393" s="527"/>
      <c r="L393" s="527"/>
      <c r="M393" s="527"/>
      <c r="N393" s="527"/>
      <c r="O393" s="530"/>
      <c r="P393" s="531"/>
      <c r="Q393" s="527"/>
      <c r="R393" s="527"/>
      <c r="S393" s="527"/>
      <c r="T393" s="527"/>
      <c r="U393" s="527"/>
      <c r="V393" s="527"/>
      <c r="W393" s="527"/>
      <c r="X393" s="527"/>
      <c r="Y393" s="527"/>
      <c r="Z393" s="527"/>
      <c r="AA393" s="527"/>
    </row>
    <row r="394" spans="1:27" ht="15.75" customHeight="1">
      <c r="A394" s="527"/>
      <c r="B394" s="647"/>
      <c r="C394" s="527"/>
      <c r="D394" s="527"/>
      <c r="E394" s="527"/>
      <c r="F394" s="527"/>
      <c r="G394" s="527"/>
      <c r="H394" s="527"/>
      <c r="I394" s="527"/>
      <c r="J394" s="527"/>
      <c r="K394" s="527"/>
      <c r="L394" s="527"/>
      <c r="M394" s="527"/>
      <c r="N394" s="527"/>
      <c r="O394" s="530"/>
      <c r="P394" s="531"/>
      <c r="Q394" s="527"/>
      <c r="R394" s="527"/>
      <c r="S394" s="527"/>
      <c r="T394" s="527"/>
      <c r="U394" s="527"/>
      <c r="V394" s="527"/>
      <c r="W394" s="527"/>
      <c r="X394" s="527"/>
      <c r="Y394" s="527"/>
      <c r="Z394" s="527"/>
      <c r="AA394" s="527"/>
    </row>
    <row r="395" spans="1:27" ht="15.75" customHeight="1">
      <c r="A395" s="527"/>
      <c r="B395" s="647"/>
      <c r="C395" s="527"/>
      <c r="D395" s="527"/>
      <c r="E395" s="527"/>
      <c r="F395" s="527"/>
      <c r="G395" s="527"/>
      <c r="H395" s="527"/>
      <c r="I395" s="527"/>
      <c r="J395" s="527"/>
      <c r="K395" s="527"/>
      <c r="L395" s="527"/>
      <c r="M395" s="527"/>
      <c r="N395" s="527"/>
      <c r="O395" s="530"/>
      <c r="P395" s="531"/>
      <c r="Q395" s="527"/>
      <c r="R395" s="527"/>
      <c r="S395" s="527"/>
      <c r="T395" s="527"/>
      <c r="U395" s="527"/>
      <c r="V395" s="527"/>
      <c r="W395" s="527"/>
      <c r="X395" s="527"/>
      <c r="Y395" s="527"/>
      <c r="Z395" s="527"/>
      <c r="AA395" s="527"/>
    </row>
    <row r="396" spans="1:27" ht="15.75" customHeight="1">
      <c r="A396" s="527"/>
      <c r="B396" s="647"/>
      <c r="C396" s="527"/>
      <c r="D396" s="527"/>
      <c r="E396" s="527"/>
      <c r="F396" s="527"/>
      <c r="G396" s="527"/>
      <c r="H396" s="527"/>
      <c r="I396" s="527"/>
      <c r="J396" s="527"/>
      <c r="K396" s="527"/>
      <c r="L396" s="527"/>
      <c r="M396" s="527"/>
      <c r="N396" s="527"/>
      <c r="O396" s="530"/>
      <c r="P396" s="531"/>
      <c r="Q396" s="527"/>
      <c r="R396" s="527"/>
      <c r="S396" s="527"/>
      <c r="T396" s="527"/>
      <c r="U396" s="527"/>
      <c r="V396" s="527"/>
      <c r="W396" s="527"/>
      <c r="X396" s="527"/>
      <c r="Y396" s="527"/>
      <c r="Z396" s="527"/>
      <c r="AA396" s="527"/>
    </row>
    <row r="397" spans="1:27" ht="15.75" customHeight="1">
      <c r="A397" s="527"/>
      <c r="B397" s="647"/>
      <c r="C397" s="527"/>
      <c r="D397" s="527"/>
      <c r="E397" s="527"/>
      <c r="F397" s="527"/>
      <c r="G397" s="527"/>
      <c r="H397" s="527"/>
      <c r="I397" s="527"/>
      <c r="J397" s="527"/>
      <c r="K397" s="527"/>
      <c r="L397" s="527"/>
      <c r="M397" s="527"/>
      <c r="N397" s="527"/>
      <c r="O397" s="530"/>
      <c r="P397" s="531"/>
      <c r="Q397" s="527"/>
      <c r="R397" s="527"/>
      <c r="S397" s="527"/>
      <c r="T397" s="527"/>
      <c r="U397" s="527"/>
      <c r="V397" s="527"/>
      <c r="W397" s="527"/>
      <c r="X397" s="527"/>
      <c r="Y397" s="527"/>
      <c r="Z397" s="527"/>
      <c r="AA397" s="527"/>
    </row>
    <row r="398" spans="1:27" ht="15.75" customHeight="1">
      <c r="A398" s="527"/>
      <c r="B398" s="647"/>
      <c r="C398" s="527"/>
      <c r="D398" s="527"/>
      <c r="E398" s="527"/>
      <c r="F398" s="527"/>
      <c r="G398" s="527"/>
      <c r="H398" s="527"/>
      <c r="I398" s="527"/>
      <c r="J398" s="527"/>
      <c r="K398" s="527"/>
      <c r="L398" s="527"/>
      <c r="M398" s="527"/>
      <c r="N398" s="527"/>
      <c r="O398" s="530"/>
      <c r="P398" s="531"/>
      <c r="Q398" s="527"/>
      <c r="R398" s="527"/>
      <c r="S398" s="527"/>
      <c r="T398" s="527"/>
      <c r="U398" s="527"/>
      <c r="V398" s="527"/>
      <c r="W398" s="527"/>
      <c r="X398" s="527"/>
      <c r="Y398" s="527"/>
      <c r="Z398" s="527"/>
      <c r="AA398" s="527"/>
    </row>
    <row r="399" spans="1:27" ht="15.75" customHeight="1">
      <c r="A399" s="527"/>
      <c r="B399" s="647"/>
      <c r="C399" s="527"/>
      <c r="D399" s="527"/>
      <c r="E399" s="527"/>
      <c r="F399" s="527"/>
      <c r="G399" s="527"/>
      <c r="H399" s="527"/>
      <c r="I399" s="527"/>
      <c r="J399" s="527"/>
      <c r="K399" s="527"/>
      <c r="L399" s="527"/>
      <c r="M399" s="527"/>
      <c r="N399" s="527"/>
      <c r="O399" s="530"/>
      <c r="P399" s="531"/>
      <c r="Q399" s="527"/>
      <c r="R399" s="527"/>
      <c r="S399" s="527"/>
      <c r="T399" s="527"/>
      <c r="U399" s="527"/>
      <c r="V399" s="527"/>
      <c r="W399" s="527"/>
      <c r="X399" s="527"/>
      <c r="Y399" s="527"/>
      <c r="Z399" s="527"/>
      <c r="AA399" s="527"/>
    </row>
    <row r="400" spans="1:27" ht="15.75" customHeight="1">
      <c r="A400" s="527"/>
      <c r="B400" s="647"/>
      <c r="C400" s="527"/>
      <c r="D400" s="527"/>
      <c r="E400" s="527"/>
      <c r="F400" s="527"/>
      <c r="G400" s="527"/>
      <c r="H400" s="527"/>
      <c r="I400" s="527"/>
      <c r="J400" s="527"/>
      <c r="K400" s="527"/>
      <c r="L400" s="527"/>
      <c r="M400" s="527"/>
      <c r="N400" s="527"/>
      <c r="O400" s="530"/>
      <c r="P400" s="531"/>
      <c r="Q400" s="527"/>
      <c r="R400" s="527"/>
      <c r="S400" s="527"/>
      <c r="T400" s="527"/>
      <c r="U400" s="527"/>
      <c r="V400" s="527"/>
      <c r="W400" s="527"/>
      <c r="X400" s="527"/>
      <c r="Y400" s="527"/>
      <c r="Z400" s="527"/>
      <c r="AA400" s="527"/>
    </row>
    <row r="401" spans="1:27" ht="15.75" customHeight="1">
      <c r="A401" s="527"/>
      <c r="B401" s="647"/>
      <c r="C401" s="527"/>
      <c r="D401" s="527"/>
      <c r="E401" s="527"/>
      <c r="F401" s="527"/>
      <c r="G401" s="527"/>
      <c r="H401" s="527"/>
      <c r="I401" s="527"/>
      <c r="J401" s="527"/>
      <c r="K401" s="527"/>
      <c r="L401" s="527"/>
      <c r="M401" s="527"/>
      <c r="N401" s="527"/>
      <c r="O401" s="530"/>
      <c r="P401" s="531"/>
      <c r="Q401" s="527"/>
      <c r="R401" s="527"/>
      <c r="S401" s="527"/>
      <c r="T401" s="527"/>
      <c r="U401" s="527"/>
      <c r="V401" s="527"/>
      <c r="W401" s="527"/>
      <c r="X401" s="527"/>
      <c r="Y401" s="527"/>
      <c r="Z401" s="527"/>
      <c r="AA401" s="527"/>
    </row>
    <row r="402" spans="1:27" ht="15.75" customHeight="1">
      <c r="A402" s="527"/>
      <c r="B402" s="647"/>
      <c r="C402" s="527"/>
      <c r="D402" s="527"/>
      <c r="E402" s="527"/>
      <c r="F402" s="527"/>
      <c r="G402" s="527"/>
      <c r="H402" s="527"/>
      <c r="I402" s="527"/>
      <c r="J402" s="527"/>
      <c r="K402" s="527"/>
      <c r="L402" s="527"/>
      <c r="M402" s="527"/>
      <c r="N402" s="527"/>
      <c r="O402" s="530"/>
      <c r="P402" s="531"/>
      <c r="Q402" s="527"/>
      <c r="R402" s="527"/>
      <c r="S402" s="527"/>
      <c r="T402" s="527"/>
      <c r="U402" s="527"/>
      <c r="V402" s="527"/>
      <c r="W402" s="527"/>
      <c r="X402" s="527"/>
      <c r="Y402" s="527"/>
      <c r="Z402" s="527"/>
      <c r="AA402" s="527"/>
    </row>
    <row r="403" spans="1:27" ht="15.75" customHeight="1">
      <c r="A403" s="527"/>
      <c r="B403" s="647"/>
      <c r="C403" s="527"/>
      <c r="D403" s="527"/>
      <c r="E403" s="527"/>
      <c r="F403" s="527"/>
      <c r="G403" s="527"/>
      <c r="H403" s="527"/>
      <c r="I403" s="527"/>
      <c r="J403" s="527"/>
      <c r="K403" s="527"/>
      <c r="L403" s="527"/>
      <c r="M403" s="527"/>
      <c r="N403" s="527"/>
      <c r="O403" s="530"/>
      <c r="P403" s="531"/>
      <c r="Q403" s="527"/>
      <c r="R403" s="527"/>
      <c r="S403" s="527"/>
      <c r="T403" s="527"/>
      <c r="U403" s="527"/>
      <c r="V403" s="527"/>
      <c r="W403" s="527"/>
      <c r="X403" s="527"/>
      <c r="Y403" s="527"/>
      <c r="Z403" s="527"/>
      <c r="AA403" s="527"/>
    </row>
    <row r="404" spans="1:27" ht="15.75" customHeight="1">
      <c r="A404" s="527"/>
      <c r="B404" s="647"/>
      <c r="C404" s="527"/>
      <c r="D404" s="527"/>
      <c r="E404" s="527"/>
      <c r="F404" s="527"/>
      <c r="G404" s="527"/>
      <c r="H404" s="527"/>
      <c r="I404" s="527"/>
      <c r="J404" s="527"/>
      <c r="K404" s="527"/>
      <c r="L404" s="527"/>
      <c r="M404" s="527"/>
      <c r="N404" s="527"/>
      <c r="O404" s="530"/>
      <c r="P404" s="531"/>
      <c r="Q404" s="527"/>
      <c r="R404" s="527"/>
      <c r="S404" s="527"/>
      <c r="T404" s="527"/>
      <c r="U404" s="527"/>
      <c r="V404" s="527"/>
      <c r="W404" s="527"/>
      <c r="X404" s="527"/>
      <c r="Y404" s="527"/>
      <c r="Z404" s="527"/>
      <c r="AA404" s="527"/>
    </row>
    <row r="405" spans="1:27" ht="15.75" customHeight="1">
      <c r="A405" s="527"/>
      <c r="B405" s="647"/>
      <c r="C405" s="527"/>
      <c r="D405" s="527"/>
      <c r="E405" s="527"/>
      <c r="F405" s="527"/>
      <c r="G405" s="527"/>
      <c r="H405" s="527"/>
      <c r="I405" s="527"/>
      <c r="J405" s="527"/>
      <c r="K405" s="527"/>
      <c r="L405" s="527"/>
      <c r="M405" s="527"/>
      <c r="N405" s="527"/>
      <c r="O405" s="530"/>
      <c r="P405" s="531"/>
      <c r="Q405" s="527"/>
      <c r="R405" s="527"/>
      <c r="S405" s="527"/>
      <c r="T405" s="527"/>
      <c r="U405" s="527"/>
      <c r="V405" s="527"/>
      <c r="W405" s="527"/>
      <c r="X405" s="527"/>
      <c r="Y405" s="527"/>
      <c r="Z405" s="527"/>
      <c r="AA405" s="527"/>
    </row>
    <row r="406" spans="1:27" ht="15.75" customHeight="1">
      <c r="A406" s="527"/>
      <c r="B406" s="647"/>
      <c r="C406" s="527"/>
      <c r="D406" s="527"/>
      <c r="E406" s="527"/>
      <c r="F406" s="527"/>
      <c r="G406" s="527"/>
      <c r="H406" s="527"/>
      <c r="I406" s="527"/>
      <c r="J406" s="527"/>
      <c r="K406" s="527"/>
      <c r="L406" s="527"/>
      <c r="M406" s="527"/>
      <c r="N406" s="527"/>
      <c r="O406" s="530"/>
      <c r="P406" s="531"/>
      <c r="Q406" s="527"/>
      <c r="R406" s="527"/>
      <c r="S406" s="527"/>
      <c r="T406" s="527"/>
      <c r="U406" s="527"/>
      <c r="V406" s="527"/>
      <c r="W406" s="527"/>
      <c r="X406" s="527"/>
      <c r="Y406" s="527"/>
      <c r="Z406" s="527"/>
      <c r="AA406" s="527"/>
    </row>
    <row r="407" spans="1:27" ht="15.75" customHeight="1">
      <c r="A407" s="527"/>
      <c r="B407" s="647"/>
      <c r="C407" s="527"/>
      <c r="D407" s="527"/>
      <c r="E407" s="527"/>
      <c r="F407" s="527"/>
      <c r="G407" s="527"/>
      <c r="H407" s="527"/>
      <c r="I407" s="527"/>
      <c r="J407" s="527"/>
      <c r="K407" s="527"/>
      <c r="L407" s="527"/>
      <c r="M407" s="527"/>
      <c r="N407" s="527"/>
      <c r="O407" s="530"/>
      <c r="P407" s="531"/>
      <c r="Q407" s="527"/>
      <c r="R407" s="527"/>
      <c r="S407" s="527"/>
      <c r="T407" s="527"/>
      <c r="U407" s="527"/>
      <c r="V407" s="527"/>
      <c r="W407" s="527"/>
      <c r="X407" s="527"/>
      <c r="Y407" s="527"/>
      <c r="Z407" s="527"/>
      <c r="AA407" s="527"/>
    </row>
    <row r="408" spans="1:27" ht="15.75" customHeight="1">
      <c r="A408" s="527"/>
      <c r="B408" s="647"/>
      <c r="C408" s="527"/>
      <c r="D408" s="527"/>
      <c r="E408" s="527"/>
      <c r="F408" s="527"/>
      <c r="G408" s="527"/>
      <c r="H408" s="527"/>
      <c r="I408" s="527"/>
      <c r="J408" s="527"/>
      <c r="K408" s="527"/>
      <c r="L408" s="527"/>
      <c r="M408" s="527"/>
      <c r="N408" s="527"/>
      <c r="O408" s="530"/>
      <c r="P408" s="531"/>
      <c r="Q408" s="527"/>
      <c r="R408" s="527"/>
      <c r="S408" s="527"/>
      <c r="T408" s="527"/>
      <c r="U408" s="527"/>
      <c r="V408" s="527"/>
      <c r="W408" s="527"/>
      <c r="X408" s="527"/>
      <c r="Y408" s="527"/>
      <c r="Z408" s="527"/>
      <c r="AA408" s="527"/>
    </row>
    <row r="409" spans="1:27" ht="15.75" customHeight="1">
      <c r="A409" s="527"/>
      <c r="B409" s="647"/>
      <c r="C409" s="527"/>
      <c r="D409" s="527"/>
      <c r="E409" s="527"/>
      <c r="F409" s="527"/>
      <c r="G409" s="527"/>
      <c r="H409" s="527"/>
      <c r="I409" s="527"/>
      <c r="J409" s="527"/>
      <c r="K409" s="527"/>
      <c r="L409" s="527"/>
      <c r="M409" s="527"/>
      <c r="N409" s="527"/>
      <c r="O409" s="530"/>
      <c r="P409" s="531"/>
      <c r="Q409" s="527"/>
      <c r="R409" s="527"/>
      <c r="S409" s="527"/>
      <c r="T409" s="527"/>
      <c r="U409" s="527"/>
      <c r="V409" s="527"/>
      <c r="W409" s="527"/>
      <c r="X409" s="527"/>
      <c r="Y409" s="527"/>
      <c r="Z409" s="527"/>
      <c r="AA409" s="527"/>
    </row>
    <row r="410" spans="1:27" ht="15.75" customHeight="1">
      <c r="A410" s="527"/>
      <c r="B410" s="647"/>
      <c r="C410" s="527"/>
      <c r="D410" s="527"/>
      <c r="E410" s="527"/>
      <c r="F410" s="527"/>
      <c r="G410" s="527"/>
      <c r="H410" s="527"/>
      <c r="I410" s="527"/>
      <c r="J410" s="527"/>
      <c r="K410" s="527"/>
      <c r="L410" s="527"/>
      <c r="M410" s="527"/>
      <c r="N410" s="527"/>
      <c r="O410" s="530"/>
      <c r="P410" s="531"/>
      <c r="Q410" s="527"/>
      <c r="R410" s="527"/>
      <c r="S410" s="527"/>
      <c r="T410" s="527"/>
      <c r="U410" s="527"/>
      <c r="V410" s="527"/>
      <c r="W410" s="527"/>
      <c r="X410" s="527"/>
      <c r="Y410" s="527"/>
      <c r="Z410" s="527"/>
      <c r="AA410" s="527"/>
    </row>
    <row r="411" spans="1:27" ht="15.75" customHeight="1">
      <c r="A411" s="527"/>
      <c r="B411" s="647"/>
      <c r="C411" s="527"/>
      <c r="D411" s="527"/>
      <c r="E411" s="527"/>
      <c r="F411" s="527"/>
      <c r="G411" s="527"/>
      <c r="H411" s="527"/>
      <c r="I411" s="527"/>
      <c r="J411" s="527"/>
      <c r="K411" s="527"/>
      <c r="L411" s="527"/>
      <c r="M411" s="527"/>
      <c r="N411" s="527"/>
      <c r="O411" s="530"/>
      <c r="P411" s="531"/>
      <c r="Q411" s="527"/>
      <c r="R411" s="527"/>
      <c r="S411" s="527"/>
      <c r="T411" s="527"/>
      <c r="U411" s="527"/>
      <c r="V411" s="527"/>
      <c r="W411" s="527"/>
      <c r="X411" s="527"/>
      <c r="Y411" s="527"/>
      <c r="Z411" s="527"/>
      <c r="AA411" s="527"/>
    </row>
    <row r="412" spans="1:27" ht="15.75" customHeight="1">
      <c r="A412" s="527"/>
      <c r="B412" s="647"/>
      <c r="C412" s="527"/>
      <c r="D412" s="527"/>
      <c r="E412" s="527"/>
      <c r="F412" s="527"/>
      <c r="G412" s="527"/>
      <c r="H412" s="527"/>
      <c r="I412" s="527"/>
      <c r="J412" s="527"/>
      <c r="K412" s="527"/>
      <c r="L412" s="527"/>
      <c r="M412" s="527"/>
      <c r="N412" s="527"/>
      <c r="O412" s="530"/>
      <c r="P412" s="531"/>
      <c r="Q412" s="527"/>
      <c r="R412" s="527"/>
      <c r="S412" s="527"/>
      <c r="T412" s="527"/>
      <c r="U412" s="527"/>
      <c r="V412" s="527"/>
      <c r="W412" s="527"/>
      <c r="X412" s="527"/>
      <c r="Y412" s="527"/>
      <c r="Z412" s="527"/>
      <c r="AA412" s="527"/>
    </row>
    <row r="413" spans="1:27" ht="15.75" customHeight="1">
      <c r="A413" s="527"/>
      <c r="B413" s="647"/>
      <c r="C413" s="527"/>
      <c r="D413" s="527"/>
      <c r="E413" s="527"/>
      <c r="F413" s="527"/>
      <c r="G413" s="527"/>
      <c r="H413" s="527"/>
      <c r="I413" s="527"/>
      <c r="J413" s="527"/>
      <c r="K413" s="527"/>
      <c r="L413" s="527"/>
      <c r="M413" s="527"/>
      <c r="N413" s="527"/>
      <c r="O413" s="530"/>
      <c r="P413" s="531"/>
      <c r="Q413" s="527"/>
      <c r="R413" s="527"/>
      <c r="S413" s="527"/>
      <c r="T413" s="527"/>
      <c r="U413" s="527"/>
      <c r="V413" s="527"/>
      <c r="W413" s="527"/>
      <c r="X413" s="527"/>
      <c r="Y413" s="527"/>
      <c r="Z413" s="527"/>
      <c r="AA413" s="527"/>
    </row>
    <row r="414" spans="1:27" ht="15.75" customHeight="1">
      <c r="A414" s="527"/>
      <c r="B414" s="647"/>
      <c r="C414" s="527"/>
      <c r="D414" s="527"/>
      <c r="E414" s="527"/>
      <c r="F414" s="527"/>
      <c r="G414" s="527"/>
      <c r="H414" s="527"/>
      <c r="I414" s="527"/>
      <c r="J414" s="527"/>
      <c r="K414" s="527"/>
      <c r="L414" s="527"/>
      <c r="M414" s="527"/>
      <c r="N414" s="527"/>
      <c r="O414" s="530"/>
      <c r="P414" s="531"/>
      <c r="Q414" s="527"/>
      <c r="R414" s="527"/>
      <c r="S414" s="527"/>
      <c r="T414" s="527"/>
      <c r="U414" s="527"/>
      <c r="V414" s="527"/>
      <c r="W414" s="527"/>
      <c r="X414" s="527"/>
      <c r="Y414" s="527"/>
      <c r="Z414" s="527"/>
      <c r="AA414" s="527"/>
    </row>
    <row r="415" spans="1:27" ht="15.75" customHeight="1">
      <c r="A415" s="527"/>
      <c r="B415" s="647"/>
      <c r="C415" s="527"/>
      <c r="D415" s="527"/>
      <c r="E415" s="527"/>
      <c r="F415" s="527"/>
      <c r="G415" s="527"/>
      <c r="H415" s="527"/>
      <c r="I415" s="527"/>
      <c r="J415" s="527"/>
      <c r="K415" s="527"/>
      <c r="L415" s="527"/>
      <c r="M415" s="527"/>
      <c r="N415" s="527"/>
      <c r="O415" s="530"/>
      <c r="P415" s="531"/>
      <c r="Q415" s="527"/>
      <c r="R415" s="527"/>
      <c r="S415" s="527"/>
      <c r="T415" s="527"/>
      <c r="U415" s="527"/>
      <c r="V415" s="527"/>
      <c r="W415" s="527"/>
      <c r="X415" s="527"/>
      <c r="Y415" s="527"/>
      <c r="Z415" s="527"/>
      <c r="AA415" s="527"/>
    </row>
    <row r="416" spans="1:27" ht="15.75" customHeight="1">
      <c r="A416" s="527"/>
      <c r="B416" s="647"/>
      <c r="C416" s="527"/>
      <c r="D416" s="527"/>
      <c r="E416" s="527"/>
      <c r="F416" s="527"/>
      <c r="G416" s="527"/>
      <c r="H416" s="527"/>
      <c r="I416" s="527"/>
      <c r="J416" s="527"/>
      <c r="K416" s="527"/>
      <c r="L416" s="527"/>
      <c r="M416" s="527"/>
      <c r="N416" s="527"/>
      <c r="O416" s="530"/>
      <c r="P416" s="531"/>
      <c r="Q416" s="527"/>
      <c r="R416" s="527"/>
      <c r="S416" s="527"/>
      <c r="T416" s="527"/>
      <c r="U416" s="527"/>
      <c r="V416" s="527"/>
      <c r="W416" s="527"/>
      <c r="X416" s="527"/>
      <c r="Y416" s="527"/>
      <c r="Z416" s="527"/>
      <c r="AA416" s="527"/>
    </row>
    <row r="417" spans="1:27" ht="15.75" customHeight="1">
      <c r="A417" s="527"/>
      <c r="B417" s="647"/>
      <c r="C417" s="527"/>
      <c r="D417" s="527"/>
      <c r="E417" s="527"/>
      <c r="F417" s="527"/>
      <c r="G417" s="527"/>
      <c r="H417" s="527"/>
      <c r="I417" s="527"/>
      <c r="J417" s="527"/>
      <c r="K417" s="527"/>
      <c r="L417" s="527"/>
      <c r="M417" s="527"/>
      <c r="N417" s="527"/>
      <c r="O417" s="530"/>
      <c r="P417" s="531"/>
      <c r="Q417" s="527"/>
      <c r="R417" s="527"/>
      <c r="S417" s="527"/>
      <c r="T417" s="527"/>
      <c r="U417" s="527"/>
      <c r="V417" s="527"/>
      <c r="W417" s="527"/>
      <c r="X417" s="527"/>
      <c r="Y417" s="527"/>
      <c r="Z417" s="527"/>
      <c r="AA417" s="527"/>
    </row>
    <row r="418" spans="1:27" ht="15.75" customHeight="1">
      <c r="A418" s="527"/>
      <c r="B418" s="647"/>
      <c r="C418" s="527"/>
      <c r="D418" s="527"/>
      <c r="E418" s="527"/>
      <c r="F418" s="527"/>
      <c r="G418" s="527"/>
      <c r="H418" s="527"/>
      <c r="I418" s="527"/>
      <c r="J418" s="527"/>
      <c r="K418" s="527"/>
      <c r="L418" s="527"/>
      <c r="M418" s="527"/>
      <c r="N418" s="527"/>
      <c r="O418" s="530"/>
      <c r="P418" s="531"/>
      <c r="Q418" s="527"/>
      <c r="R418" s="527"/>
      <c r="S418" s="527"/>
      <c r="T418" s="527"/>
      <c r="U418" s="527"/>
      <c r="V418" s="527"/>
      <c r="W418" s="527"/>
      <c r="X418" s="527"/>
      <c r="Y418" s="527"/>
      <c r="Z418" s="527"/>
      <c r="AA418" s="527"/>
    </row>
    <row r="419" spans="1:27" ht="15.75" customHeight="1">
      <c r="A419" s="527"/>
      <c r="B419" s="647"/>
      <c r="C419" s="527"/>
      <c r="D419" s="527"/>
      <c r="E419" s="527"/>
      <c r="F419" s="527"/>
      <c r="G419" s="527"/>
      <c r="H419" s="527"/>
      <c r="I419" s="527"/>
      <c r="J419" s="527"/>
      <c r="K419" s="527"/>
      <c r="L419" s="527"/>
      <c r="M419" s="527"/>
      <c r="N419" s="527"/>
      <c r="O419" s="530"/>
      <c r="P419" s="531"/>
      <c r="Q419" s="527"/>
      <c r="R419" s="527"/>
      <c r="S419" s="527"/>
      <c r="T419" s="527"/>
      <c r="U419" s="527"/>
      <c r="V419" s="527"/>
      <c r="W419" s="527"/>
      <c r="X419" s="527"/>
      <c r="Y419" s="527"/>
      <c r="Z419" s="527"/>
      <c r="AA419" s="527"/>
    </row>
    <row r="420" spans="1:27" ht="15.75" customHeight="1">
      <c r="A420" s="527"/>
      <c r="B420" s="647"/>
      <c r="C420" s="527"/>
      <c r="D420" s="527"/>
      <c r="E420" s="527"/>
      <c r="F420" s="527"/>
      <c r="G420" s="527"/>
      <c r="H420" s="527"/>
      <c r="I420" s="527"/>
      <c r="J420" s="527"/>
      <c r="K420" s="527"/>
      <c r="L420" s="527"/>
      <c r="M420" s="527"/>
      <c r="N420" s="527"/>
      <c r="O420" s="530"/>
      <c r="P420" s="531"/>
      <c r="Q420" s="527"/>
      <c r="R420" s="527"/>
      <c r="S420" s="527"/>
      <c r="T420" s="527"/>
      <c r="U420" s="527"/>
      <c r="V420" s="527"/>
      <c r="W420" s="527"/>
      <c r="X420" s="527"/>
      <c r="Y420" s="527"/>
      <c r="Z420" s="527"/>
      <c r="AA420" s="527"/>
    </row>
    <row r="421" spans="1:27" ht="15.75" customHeight="1">
      <c r="A421" s="527"/>
      <c r="B421" s="647"/>
      <c r="C421" s="527"/>
      <c r="D421" s="527"/>
      <c r="E421" s="527"/>
      <c r="F421" s="527"/>
      <c r="G421" s="527"/>
      <c r="H421" s="527"/>
      <c r="I421" s="527"/>
      <c r="J421" s="527"/>
      <c r="K421" s="527"/>
      <c r="L421" s="527"/>
      <c r="M421" s="527"/>
      <c r="N421" s="527"/>
      <c r="O421" s="530"/>
      <c r="P421" s="531"/>
      <c r="Q421" s="527"/>
      <c r="R421" s="527"/>
      <c r="S421" s="527"/>
      <c r="T421" s="527"/>
      <c r="U421" s="527"/>
      <c r="V421" s="527"/>
      <c r="W421" s="527"/>
      <c r="X421" s="527"/>
      <c r="Y421" s="527"/>
      <c r="Z421" s="527"/>
      <c r="AA421" s="527"/>
    </row>
    <row r="422" spans="1:27" ht="15.75" customHeight="1">
      <c r="A422" s="527"/>
      <c r="B422" s="647"/>
      <c r="C422" s="527"/>
      <c r="D422" s="527"/>
      <c r="E422" s="527"/>
      <c r="F422" s="527"/>
      <c r="G422" s="527"/>
      <c r="H422" s="527"/>
      <c r="I422" s="527"/>
      <c r="J422" s="527"/>
      <c r="K422" s="527"/>
      <c r="L422" s="527"/>
      <c r="M422" s="527"/>
      <c r="N422" s="527"/>
      <c r="O422" s="530"/>
      <c r="P422" s="531"/>
      <c r="Q422" s="527"/>
      <c r="R422" s="527"/>
      <c r="S422" s="527"/>
      <c r="T422" s="527"/>
      <c r="U422" s="527"/>
      <c r="V422" s="527"/>
      <c r="W422" s="527"/>
      <c r="X422" s="527"/>
      <c r="Y422" s="527"/>
      <c r="Z422" s="527"/>
      <c r="AA422" s="527"/>
    </row>
    <row r="423" spans="1:27" ht="15.75" customHeight="1">
      <c r="A423" s="527"/>
      <c r="B423" s="647"/>
      <c r="C423" s="527"/>
      <c r="D423" s="527"/>
      <c r="E423" s="527"/>
      <c r="F423" s="527"/>
      <c r="G423" s="527"/>
      <c r="H423" s="527"/>
      <c r="I423" s="527"/>
      <c r="J423" s="527"/>
      <c r="K423" s="527"/>
      <c r="L423" s="527"/>
      <c r="M423" s="527"/>
      <c r="N423" s="527"/>
      <c r="O423" s="530"/>
      <c r="P423" s="531"/>
      <c r="Q423" s="527"/>
      <c r="R423" s="527"/>
      <c r="S423" s="527"/>
      <c r="T423" s="527"/>
      <c r="U423" s="527"/>
      <c r="V423" s="527"/>
      <c r="W423" s="527"/>
      <c r="X423" s="527"/>
      <c r="Y423" s="527"/>
      <c r="Z423" s="527"/>
      <c r="AA423" s="527"/>
    </row>
    <row r="424" spans="1:27" ht="15.75" customHeight="1">
      <c r="A424" s="527"/>
      <c r="B424" s="647"/>
      <c r="C424" s="527"/>
      <c r="D424" s="527"/>
      <c r="E424" s="527"/>
      <c r="F424" s="527"/>
      <c r="G424" s="527"/>
      <c r="H424" s="527"/>
      <c r="I424" s="527"/>
      <c r="J424" s="527"/>
      <c r="K424" s="527"/>
      <c r="L424" s="527"/>
      <c r="M424" s="527"/>
      <c r="N424" s="527"/>
      <c r="O424" s="530"/>
      <c r="P424" s="531"/>
      <c r="Q424" s="527"/>
      <c r="R424" s="527"/>
      <c r="S424" s="527"/>
      <c r="T424" s="527"/>
      <c r="U424" s="527"/>
      <c r="V424" s="527"/>
      <c r="W424" s="527"/>
      <c r="X424" s="527"/>
      <c r="Y424" s="527"/>
      <c r="Z424" s="527"/>
      <c r="AA424" s="527"/>
    </row>
    <row r="425" spans="1:27" ht="15.75" customHeight="1">
      <c r="A425" s="527"/>
      <c r="B425" s="647"/>
      <c r="C425" s="527"/>
      <c r="D425" s="527"/>
      <c r="E425" s="527"/>
      <c r="F425" s="527"/>
      <c r="G425" s="527"/>
      <c r="H425" s="527"/>
      <c r="I425" s="527"/>
      <c r="J425" s="527"/>
      <c r="K425" s="527"/>
      <c r="L425" s="527"/>
      <c r="M425" s="527"/>
      <c r="N425" s="527"/>
      <c r="O425" s="530"/>
      <c r="P425" s="531"/>
      <c r="Q425" s="527"/>
      <c r="R425" s="527"/>
      <c r="S425" s="527"/>
      <c r="T425" s="527"/>
      <c r="U425" s="527"/>
      <c r="V425" s="527"/>
      <c r="W425" s="527"/>
      <c r="X425" s="527"/>
      <c r="Y425" s="527"/>
      <c r="Z425" s="527"/>
      <c r="AA425" s="527"/>
    </row>
    <row r="426" spans="1:27" ht="15.75" customHeight="1">
      <c r="A426" s="527"/>
      <c r="B426" s="647"/>
      <c r="C426" s="527"/>
      <c r="D426" s="527"/>
      <c r="E426" s="527"/>
      <c r="F426" s="527"/>
      <c r="G426" s="527"/>
      <c r="H426" s="527"/>
      <c r="I426" s="527"/>
      <c r="J426" s="527"/>
      <c r="K426" s="527"/>
      <c r="L426" s="527"/>
      <c r="M426" s="527"/>
      <c r="N426" s="527"/>
      <c r="O426" s="530"/>
      <c r="P426" s="531"/>
      <c r="Q426" s="527"/>
      <c r="R426" s="527"/>
      <c r="S426" s="527"/>
      <c r="T426" s="527"/>
      <c r="U426" s="527"/>
      <c r="V426" s="527"/>
      <c r="W426" s="527"/>
      <c r="X426" s="527"/>
      <c r="Y426" s="527"/>
      <c r="Z426" s="527"/>
      <c r="AA426" s="527"/>
    </row>
    <row r="427" spans="1:27" ht="15.75" customHeight="1">
      <c r="A427" s="527"/>
      <c r="B427" s="647"/>
      <c r="C427" s="527"/>
      <c r="D427" s="527"/>
      <c r="E427" s="527"/>
      <c r="F427" s="527"/>
      <c r="G427" s="527"/>
      <c r="H427" s="527"/>
      <c r="I427" s="527"/>
      <c r="J427" s="527"/>
      <c r="K427" s="527"/>
      <c r="L427" s="527"/>
      <c r="M427" s="527"/>
      <c r="N427" s="527"/>
      <c r="O427" s="530"/>
      <c r="P427" s="531"/>
      <c r="Q427" s="527"/>
      <c r="R427" s="527"/>
      <c r="S427" s="527"/>
      <c r="T427" s="527"/>
      <c r="U427" s="527"/>
      <c r="V427" s="527"/>
      <c r="W427" s="527"/>
      <c r="X427" s="527"/>
      <c r="Y427" s="527"/>
      <c r="Z427" s="527"/>
      <c r="AA427" s="527"/>
    </row>
    <row r="428" spans="1:27" ht="15.75" customHeight="1">
      <c r="A428" s="527"/>
      <c r="B428" s="647"/>
      <c r="C428" s="527"/>
      <c r="D428" s="527"/>
      <c r="E428" s="527"/>
      <c r="F428" s="527"/>
      <c r="G428" s="527"/>
      <c r="H428" s="527"/>
      <c r="I428" s="527"/>
      <c r="J428" s="527"/>
      <c r="K428" s="527"/>
      <c r="L428" s="527"/>
      <c r="M428" s="527"/>
      <c r="N428" s="527"/>
      <c r="O428" s="530"/>
      <c r="P428" s="531"/>
      <c r="Q428" s="527"/>
      <c r="R428" s="527"/>
      <c r="S428" s="527"/>
      <c r="T428" s="527"/>
      <c r="U428" s="527"/>
      <c r="V428" s="527"/>
      <c r="W428" s="527"/>
      <c r="X428" s="527"/>
      <c r="Y428" s="527"/>
      <c r="Z428" s="527"/>
      <c r="AA428" s="527"/>
    </row>
    <row r="429" spans="1:27" ht="15.75" customHeight="1">
      <c r="A429" s="527"/>
      <c r="B429" s="647"/>
      <c r="C429" s="527"/>
      <c r="D429" s="527"/>
      <c r="E429" s="527"/>
      <c r="F429" s="527"/>
      <c r="G429" s="527"/>
      <c r="H429" s="527"/>
      <c r="I429" s="527"/>
      <c r="J429" s="527"/>
      <c r="K429" s="527"/>
      <c r="L429" s="527"/>
      <c r="M429" s="527"/>
      <c r="N429" s="527"/>
      <c r="O429" s="530"/>
      <c r="P429" s="531"/>
      <c r="Q429" s="527"/>
      <c r="R429" s="527"/>
      <c r="S429" s="527"/>
      <c r="T429" s="527"/>
      <c r="U429" s="527"/>
      <c r="V429" s="527"/>
      <c r="W429" s="527"/>
      <c r="X429" s="527"/>
      <c r="Y429" s="527"/>
      <c r="Z429" s="527"/>
      <c r="AA429" s="527"/>
    </row>
    <row r="430" spans="1:27" ht="15.75" customHeight="1">
      <c r="A430" s="527"/>
      <c r="B430" s="647"/>
      <c r="C430" s="527"/>
      <c r="D430" s="527"/>
      <c r="E430" s="527"/>
      <c r="F430" s="527"/>
      <c r="G430" s="527"/>
      <c r="H430" s="527"/>
      <c r="I430" s="527"/>
      <c r="J430" s="527"/>
      <c r="K430" s="527"/>
      <c r="L430" s="527"/>
      <c r="M430" s="527"/>
      <c r="N430" s="527"/>
      <c r="O430" s="530"/>
      <c r="P430" s="531"/>
      <c r="Q430" s="527"/>
      <c r="R430" s="527"/>
      <c r="S430" s="527"/>
      <c r="T430" s="527"/>
      <c r="U430" s="527"/>
      <c r="V430" s="527"/>
      <c r="W430" s="527"/>
      <c r="X430" s="527"/>
      <c r="Y430" s="527"/>
      <c r="Z430" s="527"/>
      <c r="AA430" s="527"/>
    </row>
    <row r="431" spans="1:27" ht="15.75" customHeight="1">
      <c r="A431" s="527"/>
      <c r="B431" s="647"/>
      <c r="C431" s="527"/>
      <c r="D431" s="527"/>
      <c r="E431" s="527"/>
      <c r="F431" s="527"/>
      <c r="G431" s="527"/>
      <c r="H431" s="527"/>
      <c r="I431" s="527"/>
      <c r="J431" s="527"/>
      <c r="K431" s="527"/>
      <c r="L431" s="527"/>
      <c r="M431" s="527"/>
      <c r="N431" s="527"/>
      <c r="O431" s="530"/>
      <c r="P431" s="531"/>
      <c r="Q431" s="527"/>
      <c r="R431" s="527"/>
      <c r="S431" s="527"/>
      <c r="T431" s="527"/>
      <c r="U431" s="527"/>
      <c r="V431" s="527"/>
      <c r="W431" s="527"/>
      <c r="X431" s="527"/>
      <c r="Y431" s="527"/>
      <c r="Z431" s="527"/>
      <c r="AA431" s="527"/>
    </row>
    <row r="432" spans="1:27" ht="15.75" customHeight="1">
      <c r="A432" s="527"/>
      <c r="B432" s="647"/>
      <c r="C432" s="527"/>
      <c r="D432" s="527"/>
      <c r="E432" s="527"/>
      <c r="F432" s="527"/>
      <c r="G432" s="527"/>
      <c r="H432" s="527"/>
      <c r="I432" s="527"/>
      <c r="J432" s="527"/>
      <c r="K432" s="527"/>
      <c r="L432" s="527"/>
      <c r="M432" s="527"/>
      <c r="N432" s="527"/>
      <c r="O432" s="530"/>
      <c r="P432" s="531"/>
      <c r="Q432" s="527"/>
      <c r="R432" s="527"/>
      <c r="S432" s="527"/>
      <c r="T432" s="527"/>
      <c r="U432" s="527"/>
      <c r="V432" s="527"/>
      <c r="W432" s="527"/>
      <c r="X432" s="527"/>
      <c r="Y432" s="527"/>
      <c r="Z432" s="527"/>
      <c r="AA432" s="527"/>
    </row>
    <row r="433" spans="1:27" ht="15.75" customHeight="1">
      <c r="A433" s="527"/>
      <c r="B433" s="647"/>
      <c r="C433" s="527"/>
      <c r="D433" s="527"/>
      <c r="E433" s="527"/>
      <c r="F433" s="527"/>
      <c r="G433" s="527"/>
      <c r="H433" s="527"/>
      <c r="I433" s="527"/>
      <c r="J433" s="527"/>
      <c r="K433" s="527"/>
      <c r="L433" s="527"/>
      <c r="M433" s="527"/>
      <c r="N433" s="527"/>
      <c r="O433" s="530"/>
      <c r="P433" s="531"/>
      <c r="Q433" s="527"/>
      <c r="R433" s="527"/>
      <c r="S433" s="527"/>
      <c r="T433" s="527"/>
      <c r="U433" s="527"/>
      <c r="V433" s="527"/>
      <c r="W433" s="527"/>
      <c r="X433" s="527"/>
      <c r="Y433" s="527"/>
      <c r="Z433" s="527"/>
      <c r="AA433" s="527"/>
    </row>
    <row r="434" spans="1:27" ht="15.75" customHeight="1">
      <c r="A434" s="527"/>
      <c r="B434" s="647"/>
      <c r="C434" s="527"/>
      <c r="D434" s="527"/>
      <c r="E434" s="527"/>
      <c r="F434" s="527"/>
      <c r="G434" s="527"/>
      <c r="H434" s="527"/>
      <c r="I434" s="527"/>
      <c r="J434" s="527"/>
      <c r="K434" s="527"/>
      <c r="L434" s="527"/>
      <c r="M434" s="527"/>
      <c r="N434" s="527"/>
      <c r="O434" s="530"/>
      <c r="P434" s="531"/>
      <c r="Q434" s="527"/>
      <c r="R434" s="527"/>
      <c r="S434" s="527"/>
      <c r="T434" s="527"/>
      <c r="U434" s="527"/>
      <c r="V434" s="527"/>
      <c r="W434" s="527"/>
      <c r="X434" s="527"/>
      <c r="Y434" s="527"/>
      <c r="Z434" s="527"/>
      <c r="AA434" s="527"/>
    </row>
    <row r="435" spans="1:27" ht="15.75" customHeight="1">
      <c r="A435" s="527"/>
      <c r="B435" s="647"/>
      <c r="C435" s="527"/>
      <c r="D435" s="527"/>
      <c r="E435" s="527"/>
      <c r="F435" s="527"/>
      <c r="G435" s="527"/>
      <c r="H435" s="527"/>
      <c r="I435" s="527"/>
      <c r="J435" s="527"/>
      <c r="K435" s="527"/>
      <c r="L435" s="527"/>
      <c r="M435" s="527"/>
      <c r="N435" s="527"/>
      <c r="O435" s="530"/>
      <c r="P435" s="531"/>
      <c r="Q435" s="527"/>
      <c r="R435" s="527"/>
      <c r="S435" s="527"/>
      <c r="T435" s="527"/>
      <c r="U435" s="527"/>
      <c r="V435" s="527"/>
      <c r="W435" s="527"/>
      <c r="X435" s="527"/>
      <c r="Y435" s="527"/>
      <c r="Z435" s="527"/>
      <c r="AA435" s="527"/>
    </row>
    <row r="436" spans="1:27" ht="15.75" customHeight="1">
      <c r="A436" s="527"/>
      <c r="B436" s="647"/>
      <c r="C436" s="527"/>
      <c r="D436" s="527"/>
      <c r="E436" s="527"/>
      <c r="F436" s="527"/>
      <c r="G436" s="527"/>
      <c r="H436" s="527"/>
      <c r="I436" s="527"/>
      <c r="J436" s="527"/>
      <c r="K436" s="527"/>
      <c r="L436" s="527"/>
      <c r="M436" s="527"/>
      <c r="N436" s="527"/>
      <c r="O436" s="530"/>
      <c r="P436" s="531"/>
      <c r="Q436" s="527"/>
      <c r="R436" s="527"/>
      <c r="S436" s="527"/>
      <c r="T436" s="527"/>
      <c r="U436" s="527"/>
      <c r="V436" s="527"/>
      <c r="W436" s="527"/>
      <c r="X436" s="527"/>
      <c r="Y436" s="527"/>
      <c r="Z436" s="527"/>
      <c r="AA436" s="527"/>
    </row>
    <row r="437" spans="1:27" ht="15.75" customHeight="1">
      <c r="A437" s="527"/>
      <c r="B437" s="647"/>
      <c r="C437" s="527"/>
      <c r="D437" s="527"/>
      <c r="E437" s="527"/>
      <c r="F437" s="527"/>
      <c r="G437" s="527"/>
      <c r="H437" s="527"/>
      <c r="I437" s="527"/>
      <c r="J437" s="527"/>
      <c r="K437" s="527"/>
      <c r="L437" s="527"/>
      <c r="M437" s="527"/>
      <c r="N437" s="527"/>
      <c r="O437" s="530"/>
      <c r="P437" s="531"/>
      <c r="Q437" s="527"/>
      <c r="R437" s="527"/>
      <c r="S437" s="527"/>
      <c r="T437" s="527"/>
      <c r="U437" s="527"/>
      <c r="V437" s="527"/>
      <c r="W437" s="527"/>
      <c r="X437" s="527"/>
      <c r="Y437" s="527"/>
      <c r="Z437" s="527"/>
      <c r="AA437" s="527"/>
    </row>
    <row r="438" spans="1:27" ht="15.75" customHeight="1">
      <c r="A438" s="527"/>
      <c r="B438" s="647"/>
      <c r="C438" s="527"/>
      <c r="D438" s="527"/>
      <c r="E438" s="527"/>
      <c r="F438" s="527"/>
      <c r="G438" s="527"/>
      <c r="H438" s="527"/>
      <c r="I438" s="527"/>
      <c r="J438" s="527"/>
      <c r="K438" s="527"/>
      <c r="L438" s="527"/>
      <c r="M438" s="527"/>
      <c r="N438" s="527"/>
      <c r="O438" s="530"/>
      <c r="P438" s="531"/>
      <c r="Q438" s="527"/>
      <c r="R438" s="527"/>
      <c r="S438" s="527"/>
      <c r="T438" s="527"/>
      <c r="U438" s="527"/>
      <c r="V438" s="527"/>
      <c r="W438" s="527"/>
      <c r="X438" s="527"/>
      <c r="Y438" s="527"/>
      <c r="Z438" s="527"/>
      <c r="AA438" s="527"/>
    </row>
    <row r="439" spans="1:27" ht="15.75" customHeight="1">
      <c r="A439" s="527"/>
      <c r="B439" s="647"/>
      <c r="C439" s="527"/>
      <c r="D439" s="527"/>
      <c r="E439" s="527"/>
      <c r="F439" s="527"/>
      <c r="G439" s="527"/>
      <c r="H439" s="527"/>
      <c r="I439" s="527"/>
      <c r="J439" s="527"/>
      <c r="K439" s="527"/>
      <c r="L439" s="527"/>
      <c r="M439" s="527"/>
      <c r="N439" s="527"/>
      <c r="O439" s="530"/>
      <c r="P439" s="531"/>
      <c r="Q439" s="527"/>
      <c r="R439" s="527"/>
      <c r="S439" s="527"/>
      <c r="T439" s="527"/>
      <c r="U439" s="527"/>
      <c r="V439" s="527"/>
      <c r="W439" s="527"/>
      <c r="X439" s="527"/>
      <c r="Y439" s="527"/>
      <c r="Z439" s="527"/>
      <c r="AA439" s="527"/>
    </row>
    <row r="440" spans="1:27" ht="15.75" customHeight="1">
      <c r="A440" s="527"/>
      <c r="B440" s="647"/>
      <c r="C440" s="527"/>
      <c r="D440" s="527"/>
      <c r="E440" s="527"/>
      <c r="F440" s="527"/>
      <c r="G440" s="527"/>
      <c r="H440" s="527"/>
      <c r="I440" s="527"/>
      <c r="J440" s="527"/>
      <c r="K440" s="527"/>
      <c r="L440" s="527"/>
      <c r="M440" s="527"/>
      <c r="N440" s="527"/>
      <c r="O440" s="530"/>
      <c r="P440" s="531"/>
      <c r="Q440" s="527"/>
      <c r="R440" s="527"/>
      <c r="S440" s="527"/>
      <c r="T440" s="527"/>
      <c r="U440" s="527"/>
      <c r="V440" s="527"/>
      <c r="W440" s="527"/>
      <c r="X440" s="527"/>
      <c r="Y440" s="527"/>
      <c r="Z440" s="527"/>
      <c r="AA440" s="527"/>
    </row>
    <row r="441" spans="1:27" ht="15.75" customHeight="1">
      <c r="A441" s="527"/>
      <c r="B441" s="647"/>
      <c r="C441" s="527"/>
      <c r="D441" s="527"/>
      <c r="E441" s="527"/>
      <c r="F441" s="527"/>
      <c r="G441" s="527"/>
      <c r="H441" s="527"/>
      <c r="I441" s="527"/>
      <c r="J441" s="527"/>
      <c r="K441" s="527"/>
      <c r="L441" s="527"/>
      <c r="M441" s="527"/>
      <c r="N441" s="527"/>
      <c r="O441" s="530"/>
      <c r="P441" s="531"/>
      <c r="Q441" s="527"/>
      <c r="R441" s="527"/>
      <c r="S441" s="527"/>
      <c r="T441" s="527"/>
      <c r="U441" s="527"/>
      <c r="V441" s="527"/>
      <c r="W441" s="527"/>
      <c r="X441" s="527"/>
      <c r="Y441" s="527"/>
      <c r="Z441" s="527"/>
      <c r="AA441" s="527"/>
    </row>
    <row r="442" spans="1:27" ht="15.75" customHeight="1">
      <c r="A442" s="527"/>
      <c r="B442" s="647"/>
      <c r="C442" s="527"/>
      <c r="D442" s="527"/>
      <c r="E442" s="527"/>
      <c r="F442" s="527"/>
      <c r="G442" s="527"/>
      <c r="H442" s="527"/>
      <c r="I442" s="527"/>
      <c r="J442" s="527"/>
      <c r="K442" s="527"/>
      <c r="L442" s="527"/>
      <c r="M442" s="527"/>
      <c r="N442" s="527"/>
      <c r="O442" s="530"/>
      <c r="P442" s="531"/>
      <c r="Q442" s="527"/>
      <c r="R442" s="527"/>
      <c r="S442" s="527"/>
      <c r="T442" s="527"/>
      <c r="U442" s="527"/>
      <c r="V442" s="527"/>
      <c r="W442" s="527"/>
      <c r="X442" s="527"/>
      <c r="Y442" s="527"/>
      <c r="Z442" s="527"/>
      <c r="AA442" s="527"/>
    </row>
    <row r="443" spans="1:27" ht="15.75" customHeight="1">
      <c r="A443" s="527"/>
      <c r="B443" s="647"/>
      <c r="C443" s="527"/>
      <c r="D443" s="527"/>
      <c r="E443" s="527"/>
      <c r="F443" s="527"/>
      <c r="G443" s="527"/>
      <c r="H443" s="527"/>
      <c r="I443" s="527"/>
      <c r="J443" s="527"/>
      <c r="K443" s="527"/>
      <c r="L443" s="527"/>
      <c r="M443" s="527"/>
      <c r="N443" s="527"/>
      <c r="O443" s="530"/>
      <c r="P443" s="531"/>
      <c r="Q443" s="527"/>
      <c r="R443" s="527"/>
      <c r="S443" s="527"/>
      <c r="T443" s="527"/>
      <c r="U443" s="527"/>
      <c r="V443" s="527"/>
      <c r="W443" s="527"/>
      <c r="X443" s="527"/>
      <c r="Y443" s="527"/>
      <c r="Z443" s="527"/>
      <c r="AA443" s="527"/>
    </row>
    <row r="444" spans="1:27" ht="15.75" customHeight="1">
      <c r="A444" s="527"/>
      <c r="B444" s="647"/>
      <c r="C444" s="527"/>
      <c r="D444" s="527"/>
      <c r="E444" s="527"/>
      <c r="F444" s="527"/>
      <c r="G444" s="527"/>
      <c r="H444" s="527"/>
      <c r="I444" s="527"/>
      <c r="J444" s="527"/>
      <c r="K444" s="527"/>
      <c r="L444" s="527"/>
      <c r="M444" s="527"/>
      <c r="N444" s="527"/>
      <c r="O444" s="530"/>
      <c r="P444" s="531"/>
      <c r="Q444" s="527"/>
      <c r="R444" s="527"/>
      <c r="S444" s="527"/>
      <c r="T444" s="527"/>
      <c r="U444" s="527"/>
      <c r="V444" s="527"/>
      <c r="W444" s="527"/>
      <c r="X444" s="527"/>
      <c r="Y444" s="527"/>
      <c r="Z444" s="527"/>
      <c r="AA444" s="527"/>
    </row>
    <row r="445" spans="1:27" ht="15.75" customHeight="1">
      <c r="A445" s="527"/>
      <c r="B445" s="647"/>
      <c r="C445" s="527"/>
      <c r="D445" s="527"/>
      <c r="E445" s="527"/>
      <c r="F445" s="527"/>
      <c r="G445" s="527"/>
      <c r="H445" s="527"/>
      <c r="I445" s="527"/>
      <c r="J445" s="527"/>
      <c r="K445" s="527"/>
      <c r="L445" s="527"/>
      <c r="M445" s="527"/>
      <c r="N445" s="527"/>
      <c r="O445" s="530"/>
      <c r="P445" s="531"/>
      <c r="Q445" s="527"/>
      <c r="R445" s="527"/>
      <c r="S445" s="527"/>
      <c r="T445" s="527"/>
      <c r="U445" s="527"/>
      <c r="V445" s="527"/>
      <c r="W445" s="527"/>
      <c r="X445" s="527"/>
      <c r="Y445" s="527"/>
      <c r="Z445" s="527"/>
      <c r="AA445" s="527"/>
    </row>
    <row r="446" spans="1:27" ht="15.75" customHeight="1">
      <c r="A446" s="527"/>
      <c r="B446" s="647"/>
      <c r="C446" s="527"/>
      <c r="D446" s="527"/>
      <c r="E446" s="527"/>
      <c r="F446" s="527"/>
      <c r="G446" s="527"/>
      <c r="H446" s="527"/>
      <c r="I446" s="527"/>
      <c r="J446" s="527"/>
      <c r="K446" s="527"/>
      <c r="L446" s="527"/>
      <c r="M446" s="527"/>
      <c r="N446" s="527"/>
      <c r="O446" s="530"/>
      <c r="P446" s="531"/>
      <c r="Q446" s="527"/>
      <c r="R446" s="527"/>
      <c r="S446" s="527"/>
      <c r="T446" s="527"/>
      <c r="U446" s="527"/>
      <c r="V446" s="527"/>
      <c r="W446" s="527"/>
      <c r="X446" s="527"/>
      <c r="Y446" s="527"/>
      <c r="Z446" s="527"/>
      <c r="AA446" s="527"/>
    </row>
    <row r="447" spans="1:27" ht="15.75" customHeight="1">
      <c r="A447" s="527"/>
      <c r="B447" s="647"/>
      <c r="C447" s="527"/>
      <c r="D447" s="527"/>
      <c r="E447" s="527"/>
      <c r="F447" s="527"/>
      <c r="G447" s="527"/>
      <c r="H447" s="527"/>
      <c r="I447" s="527"/>
      <c r="J447" s="527"/>
      <c r="K447" s="527"/>
      <c r="L447" s="527"/>
      <c r="M447" s="527"/>
      <c r="N447" s="527"/>
      <c r="O447" s="530"/>
      <c r="P447" s="531"/>
      <c r="Q447" s="527"/>
      <c r="R447" s="527"/>
      <c r="S447" s="527"/>
      <c r="T447" s="527"/>
      <c r="U447" s="527"/>
      <c r="V447" s="527"/>
      <c r="W447" s="527"/>
      <c r="X447" s="527"/>
      <c r="Y447" s="527"/>
      <c r="Z447" s="527"/>
      <c r="AA447" s="527"/>
    </row>
    <row r="448" spans="1:27" ht="15.75" customHeight="1">
      <c r="A448" s="527"/>
      <c r="B448" s="647"/>
      <c r="C448" s="527"/>
      <c r="D448" s="527"/>
      <c r="E448" s="527"/>
      <c r="F448" s="527"/>
      <c r="G448" s="527"/>
      <c r="H448" s="527"/>
      <c r="I448" s="527"/>
      <c r="J448" s="527"/>
      <c r="K448" s="527"/>
      <c r="L448" s="527"/>
      <c r="M448" s="527"/>
      <c r="N448" s="527"/>
      <c r="O448" s="530"/>
      <c r="P448" s="531"/>
      <c r="Q448" s="527"/>
      <c r="R448" s="527"/>
      <c r="S448" s="527"/>
      <c r="T448" s="527"/>
      <c r="U448" s="527"/>
      <c r="V448" s="527"/>
      <c r="W448" s="527"/>
      <c r="X448" s="527"/>
      <c r="Y448" s="527"/>
      <c r="Z448" s="527"/>
      <c r="AA448" s="527"/>
    </row>
    <row r="449" spans="1:27" ht="15.75" customHeight="1">
      <c r="A449" s="527"/>
      <c r="B449" s="647"/>
      <c r="C449" s="527"/>
      <c r="D449" s="527"/>
      <c r="E449" s="527"/>
      <c r="F449" s="527"/>
      <c r="G449" s="527"/>
      <c r="H449" s="527"/>
      <c r="I449" s="527"/>
      <c r="J449" s="527"/>
      <c r="K449" s="527"/>
      <c r="L449" s="527"/>
      <c r="M449" s="527"/>
      <c r="N449" s="527"/>
      <c r="O449" s="530"/>
      <c r="P449" s="531"/>
      <c r="Q449" s="527"/>
      <c r="R449" s="527"/>
      <c r="S449" s="527"/>
      <c r="T449" s="527"/>
      <c r="U449" s="527"/>
      <c r="V449" s="527"/>
      <c r="W449" s="527"/>
      <c r="X449" s="527"/>
      <c r="Y449" s="527"/>
      <c r="Z449" s="527"/>
      <c r="AA449" s="527"/>
    </row>
    <row r="450" spans="1:27" ht="15.75" customHeight="1">
      <c r="A450" s="527"/>
      <c r="B450" s="647"/>
      <c r="C450" s="527"/>
      <c r="D450" s="527"/>
      <c r="E450" s="527"/>
      <c r="F450" s="527"/>
      <c r="G450" s="527"/>
      <c r="H450" s="527"/>
      <c r="I450" s="527"/>
      <c r="J450" s="527"/>
      <c r="K450" s="527"/>
      <c r="L450" s="527"/>
      <c r="M450" s="527"/>
      <c r="N450" s="527"/>
      <c r="O450" s="530"/>
      <c r="P450" s="531"/>
      <c r="Q450" s="527"/>
      <c r="R450" s="527"/>
      <c r="S450" s="527"/>
      <c r="T450" s="527"/>
      <c r="U450" s="527"/>
      <c r="V450" s="527"/>
      <c r="W450" s="527"/>
      <c r="X450" s="527"/>
      <c r="Y450" s="527"/>
      <c r="Z450" s="527"/>
      <c r="AA450" s="527"/>
    </row>
    <row r="451" spans="1:27" ht="15.75" customHeight="1">
      <c r="A451" s="527"/>
      <c r="B451" s="647"/>
      <c r="C451" s="527"/>
      <c r="D451" s="527"/>
      <c r="E451" s="527"/>
      <c r="F451" s="527"/>
      <c r="G451" s="527"/>
      <c r="H451" s="527"/>
      <c r="I451" s="527"/>
      <c r="J451" s="527"/>
      <c r="K451" s="527"/>
      <c r="L451" s="527"/>
      <c r="M451" s="527"/>
      <c r="N451" s="527"/>
      <c r="O451" s="530"/>
      <c r="P451" s="531"/>
      <c r="Q451" s="527"/>
      <c r="R451" s="527"/>
      <c r="S451" s="527"/>
      <c r="T451" s="527"/>
      <c r="U451" s="527"/>
      <c r="V451" s="527"/>
      <c r="W451" s="527"/>
      <c r="X451" s="527"/>
      <c r="Y451" s="527"/>
      <c r="Z451" s="527"/>
      <c r="AA451" s="527"/>
    </row>
    <row r="452" spans="1:27" ht="15.75" customHeight="1">
      <c r="A452" s="527"/>
      <c r="B452" s="647"/>
      <c r="C452" s="527"/>
      <c r="D452" s="527"/>
      <c r="E452" s="527"/>
      <c r="F452" s="527"/>
      <c r="G452" s="527"/>
      <c r="H452" s="527"/>
      <c r="I452" s="527"/>
      <c r="J452" s="527"/>
      <c r="K452" s="527"/>
      <c r="L452" s="527"/>
      <c r="M452" s="527"/>
      <c r="N452" s="527"/>
      <c r="O452" s="530"/>
      <c r="P452" s="531"/>
      <c r="Q452" s="527"/>
      <c r="R452" s="527"/>
      <c r="S452" s="527"/>
      <c r="T452" s="527"/>
      <c r="U452" s="527"/>
      <c r="V452" s="527"/>
      <c r="W452" s="527"/>
      <c r="X452" s="527"/>
      <c r="Y452" s="527"/>
      <c r="Z452" s="527"/>
      <c r="AA452" s="527"/>
    </row>
    <row r="453" spans="1:27" ht="15.75" customHeight="1">
      <c r="A453" s="527"/>
      <c r="B453" s="647"/>
      <c r="C453" s="527"/>
      <c r="D453" s="527"/>
      <c r="E453" s="527"/>
      <c r="F453" s="527"/>
      <c r="G453" s="527"/>
      <c r="H453" s="527"/>
      <c r="I453" s="527"/>
      <c r="J453" s="527"/>
      <c r="K453" s="527"/>
      <c r="L453" s="527"/>
      <c r="M453" s="527"/>
      <c r="N453" s="527"/>
      <c r="O453" s="530"/>
      <c r="P453" s="531"/>
      <c r="Q453" s="527"/>
      <c r="R453" s="527"/>
      <c r="S453" s="527"/>
      <c r="T453" s="527"/>
      <c r="U453" s="527"/>
      <c r="V453" s="527"/>
      <c r="W453" s="527"/>
      <c r="X453" s="527"/>
      <c r="Y453" s="527"/>
      <c r="Z453" s="527"/>
      <c r="AA453" s="527"/>
    </row>
    <row r="454" spans="1:27" ht="15.75" customHeight="1">
      <c r="A454" s="527"/>
      <c r="B454" s="647"/>
      <c r="C454" s="527"/>
      <c r="D454" s="527"/>
      <c r="E454" s="527"/>
      <c r="F454" s="527"/>
      <c r="G454" s="527"/>
      <c r="H454" s="527"/>
      <c r="I454" s="527"/>
      <c r="J454" s="527"/>
      <c r="K454" s="527"/>
      <c r="L454" s="527"/>
      <c r="M454" s="527"/>
      <c r="N454" s="527"/>
      <c r="O454" s="530"/>
      <c r="P454" s="531"/>
      <c r="Q454" s="527"/>
      <c r="R454" s="527"/>
      <c r="S454" s="527"/>
      <c r="T454" s="527"/>
      <c r="U454" s="527"/>
      <c r="V454" s="527"/>
      <c r="W454" s="527"/>
      <c r="X454" s="527"/>
      <c r="Y454" s="527"/>
      <c r="Z454" s="527"/>
      <c r="AA454" s="527"/>
    </row>
    <row r="455" spans="1:27" ht="15.75" customHeight="1">
      <c r="A455" s="527"/>
      <c r="B455" s="647"/>
      <c r="C455" s="527"/>
      <c r="D455" s="527"/>
      <c r="E455" s="527"/>
      <c r="F455" s="527"/>
      <c r="G455" s="527"/>
      <c r="H455" s="527"/>
      <c r="I455" s="527"/>
      <c r="J455" s="527"/>
      <c r="K455" s="527"/>
      <c r="L455" s="527"/>
      <c r="M455" s="527"/>
      <c r="N455" s="527"/>
      <c r="O455" s="530"/>
      <c r="P455" s="531"/>
      <c r="Q455" s="527"/>
      <c r="R455" s="527"/>
      <c r="S455" s="527"/>
      <c r="T455" s="527"/>
      <c r="U455" s="527"/>
      <c r="V455" s="527"/>
      <c r="W455" s="527"/>
      <c r="X455" s="527"/>
      <c r="Y455" s="527"/>
      <c r="Z455" s="527"/>
      <c r="AA455" s="527"/>
    </row>
    <row r="456" spans="1:27" ht="15.75" customHeight="1">
      <c r="A456" s="527"/>
      <c r="B456" s="647"/>
      <c r="C456" s="527"/>
      <c r="D456" s="527"/>
      <c r="E456" s="527"/>
      <c r="F456" s="527"/>
      <c r="G456" s="527"/>
      <c r="H456" s="527"/>
      <c r="I456" s="527"/>
      <c r="J456" s="527"/>
      <c r="K456" s="527"/>
      <c r="L456" s="527"/>
      <c r="M456" s="527"/>
      <c r="N456" s="527"/>
      <c r="O456" s="530"/>
      <c r="P456" s="531"/>
      <c r="Q456" s="527"/>
      <c r="R456" s="527"/>
      <c r="S456" s="527"/>
      <c r="T456" s="527"/>
      <c r="U456" s="527"/>
      <c r="V456" s="527"/>
      <c r="W456" s="527"/>
      <c r="X456" s="527"/>
      <c r="Y456" s="527"/>
      <c r="Z456" s="527"/>
      <c r="AA456" s="527"/>
    </row>
    <row r="457" spans="1:27" ht="15.75" customHeight="1">
      <c r="A457" s="527"/>
      <c r="B457" s="647"/>
      <c r="C457" s="527"/>
      <c r="D457" s="527"/>
      <c r="E457" s="527"/>
      <c r="F457" s="527"/>
      <c r="G457" s="527"/>
      <c r="H457" s="527"/>
      <c r="I457" s="527"/>
      <c r="J457" s="527"/>
      <c r="K457" s="527"/>
      <c r="L457" s="527"/>
      <c r="M457" s="527"/>
      <c r="N457" s="527"/>
      <c r="O457" s="530"/>
      <c r="P457" s="531"/>
      <c r="Q457" s="527"/>
      <c r="R457" s="527"/>
      <c r="S457" s="527"/>
      <c r="T457" s="527"/>
      <c r="U457" s="527"/>
      <c r="V457" s="527"/>
      <c r="W457" s="527"/>
      <c r="X457" s="527"/>
      <c r="Y457" s="527"/>
      <c r="Z457" s="527"/>
      <c r="AA457" s="527"/>
    </row>
    <row r="458" spans="1:27" ht="15.75" customHeight="1">
      <c r="A458" s="527"/>
      <c r="B458" s="647"/>
      <c r="C458" s="527"/>
      <c r="D458" s="527"/>
      <c r="E458" s="527"/>
      <c r="F458" s="527"/>
      <c r="G458" s="527"/>
      <c r="H458" s="527"/>
      <c r="I458" s="527"/>
      <c r="J458" s="527"/>
      <c r="K458" s="527"/>
      <c r="L458" s="527"/>
      <c r="M458" s="527"/>
      <c r="N458" s="527"/>
      <c r="O458" s="530"/>
      <c r="P458" s="531"/>
      <c r="Q458" s="527"/>
      <c r="R458" s="527"/>
      <c r="S458" s="527"/>
      <c r="T458" s="527"/>
      <c r="U458" s="527"/>
      <c r="V458" s="527"/>
      <c r="W458" s="527"/>
      <c r="X458" s="527"/>
      <c r="Y458" s="527"/>
      <c r="Z458" s="527"/>
      <c r="AA458" s="527"/>
    </row>
    <row r="459" spans="1:27" ht="15.75" customHeight="1">
      <c r="A459" s="527"/>
      <c r="B459" s="647"/>
      <c r="C459" s="527"/>
      <c r="D459" s="527"/>
      <c r="E459" s="527"/>
      <c r="F459" s="527"/>
      <c r="G459" s="527"/>
      <c r="H459" s="527"/>
      <c r="I459" s="527"/>
      <c r="J459" s="527"/>
      <c r="K459" s="527"/>
      <c r="L459" s="527"/>
      <c r="M459" s="527"/>
      <c r="N459" s="527"/>
      <c r="O459" s="530"/>
      <c r="P459" s="531"/>
      <c r="Q459" s="527"/>
      <c r="R459" s="527"/>
      <c r="S459" s="527"/>
      <c r="T459" s="527"/>
      <c r="U459" s="527"/>
      <c r="V459" s="527"/>
      <c r="W459" s="527"/>
      <c r="X459" s="527"/>
      <c r="Y459" s="527"/>
      <c r="Z459" s="527"/>
      <c r="AA459" s="527"/>
    </row>
    <row r="460" spans="1:27" ht="15.75" customHeight="1">
      <c r="A460" s="527"/>
      <c r="B460" s="647"/>
      <c r="C460" s="527"/>
      <c r="D460" s="527"/>
      <c r="E460" s="527"/>
      <c r="F460" s="527"/>
      <c r="G460" s="527"/>
      <c r="H460" s="527"/>
      <c r="I460" s="527"/>
      <c r="J460" s="527"/>
      <c r="K460" s="527"/>
      <c r="L460" s="527"/>
      <c r="M460" s="527"/>
      <c r="N460" s="527"/>
      <c r="O460" s="530"/>
      <c r="P460" s="531"/>
      <c r="Q460" s="527"/>
      <c r="R460" s="527"/>
      <c r="S460" s="527"/>
      <c r="T460" s="527"/>
      <c r="U460" s="527"/>
      <c r="V460" s="527"/>
      <c r="W460" s="527"/>
      <c r="X460" s="527"/>
      <c r="Y460" s="527"/>
      <c r="Z460" s="527"/>
      <c r="AA460" s="527"/>
    </row>
    <row r="461" spans="1:27" ht="15.75" customHeight="1">
      <c r="A461" s="527"/>
      <c r="B461" s="647"/>
      <c r="C461" s="527"/>
      <c r="D461" s="527"/>
      <c r="E461" s="527"/>
      <c r="F461" s="527"/>
      <c r="G461" s="527"/>
      <c r="H461" s="527"/>
      <c r="I461" s="527"/>
      <c r="J461" s="527"/>
      <c r="K461" s="527"/>
      <c r="L461" s="527"/>
      <c r="M461" s="527"/>
      <c r="N461" s="527"/>
      <c r="O461" s="530"/>
      <c r="P461" s="531"/>
      <c r="Q461" s="527"/>
      <c r="R461" s="527"/>
      <c r="S461" s="527"/>
      <c r="T461" s="527"/>
      <c r="U461" s="527"/>
      <c r="V461" s="527"/>
      <c r="W461" s="527"/>
      <c r="X461" s="527"/>
      <c r="Y461" s="527"/>
      <c r="Z461" s="527"/>
      <c r="AA461" s="527"/>
    </row>
    <row r="462" spans="1:27" ht="15.75" customHeight="1">
      <c r="A462" s="527"/>
      <c r="B462" s="647"/>
      <c r="C462" s="527"/>
      <c r="D462" s="527"/>
      <c r="E462" s="527"/>
      <c r="F462" s="527"/>
      <c r="G462" s="527"/>
      <c r="H462" s="527"/>
      <c r="I462" s="527"/>
      <c r="J462" s="527"/>
      <c r="K462" s="527"/>
      <c r="L462" s="527"/>
      <c r="M462" s="527"/>
      <c r="N462" s="527"/>
      <c r="O462" s="530"/>
      <c r="P462" s="531"/>
      <c r="Q462" s="527"/>
      <c r="R462" s="527"/>
      <c r="S462" s="527"/>
      <c r="T462" s="527"/>
      <c r="U462" s="527"/>
      <c r="V462" s="527"/>
      <c r="W462" s="527"/>
      <c r="X462" s="527"/>
      <c r="Y462" s="527"/>
      <c r="Z462" s="527"/>
      <c r="AA462" s="527"/>
    </row>
    <row r="463" spans="1:27" ht="15.75" customHeight="1">
      <c r="A463" s="527"/>
      <c r="B463" s="647"/>
      <c r="C463" s="527"/>
      <c r="D463" s="527"/>
      <c r="E463" s="527"/>
      <c r="F463" s="527"/>
      <c r="G463" s="527"/>
      <c r="H463" s="527"/>
      <c r="I463" s="527"/>
      <c r="J463" s="527"/>
      <c r="K463" s="527"/>
      <c r="L463" s="527"/>
      <c r="M463" s="527"/>
      <c r="N463" s="527"/>
      <c r="O463" s="530"/>
      <c r="P463" s="531"/>
      <c r="Q463" s="527"/>
      <c r="R463" s="527"/>
      <c r="S463" s="527"/>
      <c r="T463" s="527"/>
      <c r="U463" s="527"/>
      <c r="V463" s="527"/>
      <c r="W463" s="527"/>
      <c r="X463" s="527"/>
      <c r="Y463" s="527"/>
      <c r="Z463" s="527"/>
      <c r="AA463" s="527"/>
    </row>
    <row r="464" spans="1:27" ht="15.75" customHeight="1">
      <c r="A464" s="527"/>
      <c r="B464" s="647"/>
      <c r="C464" s="527"/>
      <c r="D464" s="527"/>
      <c r="E464" s="527"/>
      <c r="F464" s="527"/>
      <c r="G464" s="527"/>
      <c r="H464" s="527"/>
      <c r="I464" s="527"/>
      <c r="J464" s="527"/>
      <c r="K464" s="527"/>
      <c r="L464" s="527"/>
      <c r="M464" s="527"/>
      <c r="N464" s="527"/>
      <c r="O464" s="530"/>
      <c r="P464" s="531"/>
      <c r="Q464" s="527"/>
      <c r="R464" s="527"/>
      <c r="S464" s="527"/>
      <c r="T464" s="527"/>
      <c r="U464" s="527"/>
      <c r="V464" s="527"/>
      <c r="W464" s="527"/>
      <c r="X464" s="527"/>
      <c r="Y464" s="527"/>
      <c r="Z464" s="527"/>
      <c r="AA464" s="527"/>
    </row>
    <row r="465" spans="1:27" ht="15.75" customHeight="1">
      <c r="A465" s="527"/>
      <c r="B465" s="647"/>
      <c r="C465" s="527"/>
      <c r="D465" s="527"/>
      <c r="E465" s="527"/>
      <c r="F465" s="527"/>
      <c r="G465" s="527"/>
      <c r="H465" s="527"/>
      <c r="I465" s="527"/>
      <c r="J465" s="527"/>
      <c r="K465" s="527"/>
      <c r="L465" s="527"/>
      <c r="M465" s="527"/>
      <c r="N465" s="527"/>
      <c r="O465" s="530"/>
      <c r="P465" s="531"/>
      <c r="Q465" s="527"/>
      <c r="R465" s="527"/>
      <c r="S465" s="527"/>
      <c r="T465" s="527"/>
      <c r="U465" s="527"/>
      <c r="V465" s="527"/>
      <c r="W465" s="527"/>
      <c r="X465" s="527"/>
      <c r="Y465" s="527"/>
      <c r="Z465" s="527"/>
      <c r="AA465" s="527"/>
    </row>
    <row r="466" spans="1:27" ht="15.75" customHeight="1">
      <c r="A466" s="527"/>
      <c r="B466" s="647"/>
      <c r="C466" s="527"/>
      <c r="D466" s="527"/>
      <c r="E466" s="527"/>
      <c r="F466" s="527"/>
      <c r="G466" s="527"/>
      <c r="H466" s="527"/>
      <c r="I466" s="527"/>
      <c r="J466" s="527"/>
      <c r="K466" s="527"/>
      <c r="L466" s="527"/>
      <c r="M466" s="527"/>
      <c r="N466" s="527"/>
      <c r="O466" s="530"/>
      <c r="P466" s="531"/>
      <c r="Q466" s="527"/>
      <c r="R466" s="527"/>
      <c r="S466" s="527"/>
      <c r="T466" s="527"/>
      <c r="U466" s="527"/>
      <c r="V466" s="527"/>
      <c r="W466" s="527"/>
      <c r="X466" s="527"/>
      <c r="Y466" s="527"/>
      <c r="Z466" s="527"/>
      <c r="AA466" s="527"/>
    </row>
    <row r="467" spans="1:27" ht="15.75" customHeight="1">
      <c r="A467" s="527"/>
      <c r="B467" s="647"/>
      <c r="C467" s="527"/>
      <c r="D467" s="527"/>
      <c r="E467" s="527"/>
      <c r="F467" s="527"/>
      <c r="G467" s="527"/>
      <c r="H467" s="527"/>
      <c r="I467" s="527"/>
      <c r="J467" s="527"/>
      <c r="K467" s="527"/>
      <c r="L467" s="527"/>
      <c r="M467" s="527"/>
      <c r="N467" s="527"/>
      <c r="O467" s="530"/>
      <c r="P467" s="531"/>
      <c r="Q467" s="527"/>
      <c r="R467" s="527"/>
      <c r="S467" s="527"/>
      <c r="T467" s="527"/>
      <c r="U467" s="527"/>
      <c r="V467" s="527"/>
      <c r="W467" s="527"/>
      <c r="X467" s="527"/>
      <c r="Y467" s="527"/>
      <c r="Z467" s="527"/>
      <c r="AA467" s="527"/>
    </row>
    <row r="468" spans="1:27" ht="15.75" customHeight="1">
      <c r="A468" s="527"/>
      <c r="B468" s="647"/>
      <c r="C468" s="527"/>
      <c r="D468" s="527"/>
      <c r="E468" s="527"/>
      <c r="F468" s="527"/>
      <c r="G468" s="527"/>
      <c r="H468" s="527"/>
      <c r="I468" s="527"/>
      <c r="J468" s="527"/>
      <c r="K468" s="527"/>
      <c r="L468" s="527"/>
      <c r="M468" s="527"/>
      <c r="N468" s="527"/>
      <c r="O468" s="530"/>
      <c r="P468" s="531"/>
      <c r="Q468" s="527"/>
      <c r="R468" s="527"/>
      <c r="S468" s="527"/>
      <c r="T468" s="527"/>
      <c r="U468" s="527"/>
      <c r="V468" s="527"/>
      <c r="W468" s="527"/>
      <c r="X468" s="527"/>
      <c r="Y468" s="527"/>
      <c r="Z468" s="527"/>
      <c r="AA468" s="527"/>
    </row>
    <row r="469" spans="1:27" ht="15.75" customHeight="1">
      <c r="A469" s="527"/>
      <c r="B469" s="647"/>
      <c r="C469" s="527"/>
      <c r="D469" s="527"/>
      <c r="E469" s="527"/>
      <c r="F469" s="527"/>
      <c r="G469" s="527"/>
      <c r="H469" s="527"/>
      <c r="I469" s="527"/>
      <c r="J469" s="527"/>
      <c r="K469" s="527"/>
      <c r="L469" s="527"/>
      <c r="M469" s="527"/>
      <c r="N469" s="527"/>
      <c r="O469" s="530"/>
      <c r="P469" s="531"/>
      <c r="Q469" s="527"/>
      <c r="R469" s="527"/>
      <c r="S469" s="527"/>
      <c r="T469" s="527"/>
      <c r="U469" s="527"/>
      <c r="V469" s="527"/>
      <c r="W469" s="527"/>
      <c r="X469" s="527"/>
      <c r="Y469" s="527"/>
      <c r="Z469" s="527"/>
      <c r="AA469" s="527"/>
    </row>
    <row r="470" spans="1:27" ht="15.75" customHeight="1">
      <c r="A470" s="527"/>
      <c r="B470" s="647"/>
      <c r="C470" s="527"/>
      <c r="D470" s="527"/>
      <c r="E470" s="527"/>
      <c r="F470" s="527"/>
      <c r="G470" s="527"/>
      <c r="H470" s="527"/>
      <c r="I470" s="527"/>
      <c r="J470" s="527"/>
      <c r="K470" s="527"/>
      <c r="L470" s="527"/>
      <c r="M470" s="527"/>
      <c r="N470" s="527"/>
      <c r="O470" s="530"/>
      <c r="P470" s="531"/>
      <c r="Q470" s="527"/>
      <c r="R470" s="527"/>
      <c r="S470" s="527"/>
      <c r="T470" s="527"/>
      <c r="U470" s="527"/>
      <c r="V470" s="527"/>
      <c r="W470" s="527"/>
      <c r="X470" s="527"/>
      <c r="Y470" s="527"/>
      <c r="Z470" s="527"/>
      <c r="AA470" s="527"/>
    </row>
    <row r="471" spans="1:27" ht="15.75" customHeight="1">
      <c r="A471" s="527"/>
      <c r="B471" s="647"/>
      <c r="C471" s="527"/>
      <c r="D471" s="527"/>
      <c r="E471" s="527"/>
      <c r="F471" s="527"/>
      <c r="G471" s="527"/>
      <c r="H471" s="527"/>
      <c r="I471" s="527"/>
      <c r="J471" s="527"/>
      <c r="K471" s="527"/>
      <c r="L471" s="527"/>
      <c r="M471" s="527"/>
      <c r="N471" s="527"/>
      <c r="O471" s="530"/>
      <c r="P471" s="531"/>
      <c r="Q471" s="527"/>
      <c r="R471" s="527"/>
      <c r="S471" s="527"/>
      <c r="T471" s="527"/>
      <c r="U471" s="527"/>
      <c r="V471" s="527"/>
      <c r="W471" s="527"/>
      <c r="X471" s="527"/>
      <c r="Y471" s="527"/>
      <c r="Z471" s="527"/>
      <c r="AA471" s="527"/>
    </row>
    <row r="472" spans="1:27" ht="15.75" customHeight="1">
      <c r="A472" s="527"/>
      <c r="B472" s="647"/>
      <c r="C472" s="527"/>
      <c r="D472" s="527"/>
      <c r="E472" s="527"/>
      <c r="F472" s="527"/>
      <c r="G472" s="527"/>
      <c r="H472" s="527"/>
      <c r="I472" s="527"/>
      <c r="J472" s="527"/>
      <c r="K472" s="527"/>
      <c r="L472" s="527"/>
      <c r="M472" s="527"/>
      <c r="N472" s="527"/>
      <c r="O472" s="530"/>
      <c r="P472" s="531"/>
      <c r="Q472" s="527"/>
      <c r="R472" s="527"/>
      <c r="S472" s="527"/>
      <c r="T472" s="527"/>
      <c r="U472" s="527"/>
      <c r="V472" s="527"/>
      <c r="W472" s="527"/>
      <c r="X472" s="527"/>
      <c r="Y472" s="527"/>
      <c r="Z472" s="527"/>
      <c r="AA472" s="527"/>
    </row>
    <row r="473" spans="1:27" ht="15.75" customHeight="1">
      <c r="A473" s="527"/>
      <c r="B473" s="647"/>
      <c r="C473" s="527"/>
      <c r="D473" s="527"/>
      <c r="E473" s="527"/>
      <c r="F473" s="527"/>
      <c r="G473" s="527"/>
      <c r="H473" s="527"/>
      <c r="I473" s="527"/>
      <c r="J473" s="527"/>
      <c r="K473" s="527"/>
      <c r="L473" s="527"/>
      <c r="M473" s="527"/>
      <c r="N473" s="527"/>
      <c r="O473" s="530"/>
      <c r="P473" s="531"/>
      <c r="Q473" s="527"/>
      <c r="R473" s="527"/>
      <c r="S473" s="527"/>
      <c r="T473" s="527"/>
      <c r="U473" s="527"/>
      <c r="V473" s="527"/>
      <c r="W473" s="527"/>
      <c r="X473" s="527"/>
      <c r="Y473" s="527"/>
      <c r="Z473" s="527"/>
      <c r="AA473" s="527"/>
    </row>
    <row r="474" spans="1:27" ht="15.75" customHeight="1">
      <c r="A474" s="527"/>
      <c r="B474" s="647"/>
      <c r="C474" s="527"/>
      <c r="D474" s="527"/>
      <c r="E474" s="527"/>
      <c r="F474" s="527"/>
      <c r="G474" s="527"/>
      <c r="H474" s="527"/>
      <c r="I474" s="527"/>
      <c r="J474" s="527"/>
      <c r="K474" s="527"/>
      <c r="L474" s="527"/>
      <c r="M474" s="527"/>
      <c r="N474" s="527"/>
      <c r="O474" s="530"/>
      <c r="P474" s="531"/>
      <c r="Q474" s="527"/>
      <c r="R474" s="527"/>
      <c r="S474" s="527"/>
      <c r="T474" s="527"/>
      <c r="U474" s="527"/>
      <c r="V474" s="527"/>
      <c r="W474" s="527"/>
      <c r="X474" s="527"/>
      <c r="Y474" s="527"/>
      <c r="Z474" s="527"/>
      <c r="AA474" s="527"/>
    </row>
    <row r="475" spans="1:27" ht="15.75" customHeight="1">
      <c r="A475" s="527"/>
      <c r="B475" s="647"/>
      <c r="C475" s="527"/>
      <c r="D475" s="527"/>
      <c r="E475" s="527"/>
      <c r="F475" s="527"/>
      <c r="G475" s="527"/>
      <c r="H475" s="527"/>
      <c r="I475" s="527"/>
      <c r="J475" s="527"/>
      <c r="K475" s="527"/>
      <c r="L475" s="527"/>
      <c r="M475" s="527"/>
      <c r="N475" s="527"/>
      <c r="O475" s="530"/>
      <c r="P475" s="531"/>
      <c r="Q475" s="527"/>
      <c r="R475" s="527"/>
      <c r="S475" s="527"/>
      <c r="T475" s="527"/>
      <c r="U475" s="527"/>
      <c r="V475" s="527"/>
      <c r="W475" s="527"/>
      <c r="X475" s="527"/>
      <c r="Y475" s="527"/>
      <c r="Z475" s="527"/>
      <c r="AA475" s="527"/>
    </row>
    <row r="476" spans="1:27" ht="15.75" customHeight="1">
      <c r="A476" s="527"/>
      <c r="B476" s="647"/>
      <c r="C476" s="527"/>
      <c r="D476" s="527"/>
      <c r="E476" s="527"/>
      <c r="F476" s="527"/>
      <c r="G476" s="527"/>
      <c r="H476" s="527"/>
      <c r="I476" s="527"/>
      <c r="J476" s="527"/>
      <c r="K476" s="527"/>
      <c r="L476" s="527"/>
      <c r="M476" s="527"/>
      <c r="N476" s="527"/>
      <c r="O476" s="530"/>
      <c r="P476" s="531"/>
      <c r="Q476" s="527"/>
      <c r="R476" s="527"/>
      <c r="S476" s="527"/>
      <c r="T476" s="527"/>
      <c r="U476" s="527"/>
      <c r="V476" s="527"/>
      <c r="W476" s="527"/>
      <c r="X476" s="527"/>
      <c r="Y476" s="527"/>
      <c r="Z476" s="527"/>
      <c r="AA476" s="527"/>
    </row>
    <row r="477" spans="1:27" ht="15.75" customHeight="1">
      <c r="A477" s="527"/>
      <c r="B477" s="647"/>
      <c r="C477" s="527"/>
      <c r="D477" s="527"/>
      <c r="E477" s="527"/>
      <c r="F477" s="527"/>
      <c r="G477" s="527"/>
      <c r="H477" s="527"/>
      <c r="I477" s="527"/>
      <c r="J477" s="527"/>
      <c r="K477" s="527"/>
      <c r="L477" s="527"/>
      <c r="M477" s="527"/>
      <c r="N477" s="527"/>
      <c r="O477" s="530"/>
      <c r="P477" s="531"/>
      <c r="Q477" s="527"/>
      <c r="R477" s="527"/>
      <c r="S477" s="527"/>
      <c r="T477" s="527"/>
      <c r="U477" s="527"/>
      <c r="V477" s="527"/>
      <c r="W477" s="527"/>
      <c r="X477" s="527"/>
      <c r="Y477" s="527"/>
      <c r="Z477" s="527"/>
      <c r="AA477" s="527"/>
    </row>
    <row r="478" spans="1:27" ht="15.75" customHeight="1">
      <c r="A478" s="527"/>
      <c r="B478" s="647"/>
      <c r="C478" s="527"/>
      <c r="D478" s="527"/>
      <c r="E478" s="527"/>
      <c r="F478" s="527"/>
      <c r="G478" s="527"/>
      <c r="H478" s="527"/>
      <c r="I478" s="527"/>
      <c r="J478" s="527"/>
      <c r="K478" s="527"/>
      <c r="L478" s="527"/>
      <c r="M478" s="527"/>
      <c r="N478" s="527"/>
      <c r="O478" s="530"/>
      <c r="P478" s="531"/>
      <c r="Q478" s="527"/>
      <c r="R478" s="527"/>
      <c r="S478" s="527"/>
      <c r="T478" s="527"/>
      <c r="U478" s="527"/>
      <c r="V478" s="527"/>
      <c r="W478" s="527"/>
      <c r="X478" s="527"/>
      <c r="Y478" s="527"/>
      <c r="Z478" s="527"/>
      <c r="AA478" s="527"/>
    </row>
    <row r="479" spans="1:27" ht="15.75" customHeight="1">
      <c r="A479" s="527"/>
      <c r="B479" s="647"/>
      <c r="C479" s="527"/>
      <c r="D479" s="527"/>
      <c r="E479" s="527"/>
      <c r="F479" s="527"/>
      <c r="G479" s="527"/>
      <c r="H479" s="527"/>
      <c r="I479" s="527"/>
      <c r="J479" s="527"/>
      <c r="K479" s="527"/>
      <c r="L479" s="527"/>
      <c r="M479" s="527"/>
      <c r="N479" s="527"/>
      <c r="O479" s="530"/>
      <c r="P479" s="531"/>
      <c r="Q479" s="527"/>
      <c r="R479" s="527"/>
      <c r="S479" s="527"/>
      <c r="T479" s="527"/>
      <c r="U479" s="527"/>
      <c r="V479" s="527"/>
      <c r="W479" s="527"/>
      <c r="X479" s="527"/>
      <c r="Y479" s="527"/>
      <c r="Z479" s="527"/>
      <c r="AA479" s="527"/>
    </row>
    <row r="480" spans="1:27" ht="15.75" customHeight="1">
      <c r="A480" s="527"/>
      <c r="B480" s="647"/>
      <c r="C480" s="527"/>
      <c r="D480" s="527"/>
      <c r="E480" s="527"/>
      <c r="F480" s="527"/>
      <c r="G480" s="527"/>
      <c r="H480" s="527"/>
      <c r="I480" s="527"/>
      <c r="J480" s="527"/>
      <c r="K480" s="527"/>
      <c r="L480" s="527"/>
      <c r="M480" s="527"/>
      <c r="N480" s="527"/>
      <c r="O480" s="530"/>
      <c r="P480" s="531"/>
      <c r="Q480" s="527"/>
      <c r="R480" s="527"/>
      <c r="S480" s="527"/>
      <c r="T480" s="527"/>
      <c r="U480" s="527"/>
      <c r="V480" s="527"/>
      <c r="W480" s="527"/>
      <c r="X480" s="527"/>
      <c r="Y480" s="527"/>
      <c r="Z480" s="527"/>
      <c r="AA480" s="527"/>
    </row>
    <row r="481" spans="1:27" ht="15.75" customHeight="1">
      <c r="A481" s="527"/>
      <c r="B481" s="647"/>
      <c r="C481" s="527"/>
      <c r="D481" s="527"/>
      <c r="E481" s="527"/>
      <c r="F481" s="527"/>
      <c r="G481" s="527"/>
      <c r="H481" s="527"/>
      <c r="I481" s="527"/>
      <c r="J481" s="527"/>
      <c r="K481" s="527"/>
      <c r="L481" s="527"/>
      <c r="M481" s="527"/>
      <c r="N481" s="527"/>
      <c r="O481" s="530"/>
      <c r="P481" s="531"/>
      <c r="Q481" s="527"/>
      <c r="R481" s="527"/>
      <c r="S481" s="527"/>
      <c r="T481" s="527"/>
      <c r="U481" s="527"/>
      <c r="V481" s="527"/>
      <c r="W481" s="527"/>
      <c r="X481" s="527"/>
      <c r="Y481" s="527"/>
      <c r="Z481" s="527"/>
      <c r="AA481" s="527"/>
    </row>
    <row r="482" spans="1:27" ht="15.75" customHeight="1">
      <c r="A482" s="527"/>
      <c r="B482" s="647"/>
      <c r="C482" s="527"/>
      <c r="D482" s="527"/>
      <c r="E482" s="527"/>
      <c r="F482" s="527"/>
      <c r="G482" s="527"/>
      <c r="H482" s="527"/>
      <c r="I482" s="527"/>
      <c r="J482" s="527"/>
      <c r="K482" s="527"/>
      <c r="L482" s="527"/>
      <c r="M482" s="527"/>
      <c r="N482" s="527"/>
      <c r="O482" s="530"/>
      <c r="P482" s="531"/>
      <c r="Q482" s="527"/>
      <c r="R482" s="527"/>
      <c r="S482" s="527"/>
      <c r="T482" s="527"/>
      <c r="U482" s="527"/>
      <c r="V482" s="527"/>
      <c r="W482" s="527"/>
      <c r="X482" s="527"/>
      <c r="Y482" s="527"/>
      <c r="Z482" s="527"/>
      <c r="AA482" s="527"/>
    </row>
    <row r="483" spans="1:27" ht="15.75" customHeight="1">
      <c r="A483" s="527"/>
      <c r="B483" s="647"/>
      <c r="C483" s="527"/>
      <c r="D483" s="527"/>
      <c r="E483" s="527"/>
      <c r="F483" s="527"/>
      <c r="G483" s="527"/>
      <c r="H483" s="527"/>
      <c r="I483" s="527"/>
      <c r="J483" s="527"/>
      <c r="K483" s="527"/>
      <c r="L483" s="527"/>
      <c r="M483" s="527"/>
      <c r="N483" s="527"/>
      <c r="O483" s="530"/>
      <c r="P483" s="531"/>
      <c r="Q483" s="527"/>
      <c r="R483" s="527"/>
      <c r="S483" s="527"/>
      <c r="T483" s="527"/>
      <c r="U483" s="527"/>
      <c r="V483" s="527"/>
      <c r="W483" s="527"/>
      <c r="X483" s="527"/>
      <c r="Y483" s="527"/>
      <c r="Z483" s="527"/>
      <c r="AA483" s="527"/>
    </row>
    <row r="484" spans="1:27" ht="15.75" customHeight="1">
      <c r="A484" s="527"/>
      <c r="B484" s="647"/>
      <c r="C484" s="527"/>
      <c r="D484" s="527"/>
      <c r="E484" s="527"/>
      <c r="F484" s="527"/>
      <c r="G484" s="527"/>
      <c r="H484" s="527"/>
      <c r="I484" s="527"/>
      <c r="J484" s="527"/>
      <c r="K484" s="527"/>
      <c r="L484" s="527"/>
      <c r="M484" s="527"/>
      <c r="N484" s="527"/>
      <c r="O484" s="530"/>
      <c r="P484" s="531"/>
      <c r="Q484" s="527"/>
      <c r="R484" s="527"/>
      <c r="S484" s="527"/>
      <c r="T484" s="527"/>
      <c r="U484" s="527"/>
      <c r="V484" s="527"/>
      <c r="W484" s="527"/>
      <c r="X484" s="527"/>
      <c r="Y484" s="527"/>
      <c r="Z484" s="527"/>
      <c r="AA484" s="527"/>
    </row>
    <row r="485" spans="1:27" ht="15.75" customHeight="1">
      <c r="A485" s="527"/>
      <c r="B485" s="647"/>
      <c r="C485" s="527"/>
      <c r="D485" s="527"/>
      <c r="E485" s="527"/>
      <c r="F485" s="527"/>
      <c r="G485" s="527"/>
      <c r="H485" s="527"/>
      <c r="I485" s="527"/>
      <c r="J485" s="527"/>
      <c r="K485" s="527"/>
      <c r="L485" s="527"/>
      <c r="M485" s="527"/>
      <c r="N485" s="527"/>
      <c r="O485" s="530"/>
      <c r="P485" s="531"/>
      <c r="Q485" s="527"/>
      <c r="R485" s="527"/>
      <c r="S485" s="527"/>
      <c r="T485" s="527"/>
      <c r="U485" s="527"/>
      <c r="V485" s="527"/>
      <c r="W485" s="527"/>
      <c r="X485" s="527"/>
      <c r="Y485" s="527"/>
      <c r="Z485" s="527"/>
      <c r="AA485" s="527"/>
    </row>
    <row r="486" spans="1:27" ht="15.75" customHeight="1">
      <c r="A486" s="527"/>
      <c r="B486" s="647"/>
      <c r="C486" s="527"/>
      <c r="D486" s="527"/>
      <c r="E486" s="527"/>
      <c r="F486" s="527"/>
      <c r="G486" s="527"/>
      <c r="H486" s="527"/>
      <c r="I486" s="527"/>
      <c r="J486" s="527"/>
      <c r="K486" s="527"/>
      <c r="L486" s="527"/>
      <c r="M486" s="527"/>
      <c r="N486" s="527"/>
      <c r="O486" s="530"/>
      <c r="P486" s="531"/>
      <c r="Q486" s="527"/>
      <c r="R486" s="527"/>
      <c r="S486" s="527"/>
      <c r="T486" s="527"/>
      <c r="U486" s="527"/>
      <c r="V486" s="527"/>
      <c r="W486" s="527"/>
      <c r="X486" s="527"/>
      <c r="Y486" s="527"/>
      <c r="Z486" s="527"/>
      <c r="AA486" s="527"/>
    </row>
    <row r="487" spans="1:27" ht="15.75" customHeight="1">
      <c r="A487" s="527"/>
      <c r="B487" s="647"/>
      <c r="C487" s="527"/>
      <c r="D487" s="527"/>
      <c r="E487" s="527"/>
      <c r="F487" s="527"/>
      <c r="G487" s="527"/>
      <c r="H487" s="527"/>
      <c r="I487" s="527"/>
      <c r="J487" s="527"/>
      <c r="K487" s="527"/>
      <c r="L487" s="527"/>
      <c r="M487" s="527"/>
      <c r="N487" s="527"/>
      <c r="O487" s="530"/>
      <c r="P487" s="531"/>
      <c r="Q487" s="527"/>
      <c r="R487" s="527"/>
      <c r="S487" s="527"/>
      <c r="T487" s="527"/>
      <c r="U487" s="527"/>
      <c r="V487" s="527"/>
      <c r="W487" s="527"/>
      <c r="X487" s="527"/>
      <c r="Y487" s="527"/>
      <c r="Z487" s="527"/>
      <c r="AA487" s="527"/>
    </row>
    <row r="488" spans="1:27" ht="15.75" customHeight="1">
      <c r="A488" s="527"/>
      <c r="B488" s="647"/>
      <c r="C488" s="527"/>
      <c r="D488" s="527"/>
      <c r="E488" s="527"/>
      <c r="F488" s="527"/>
      <c r="G488" s="527"/>
      <c r="H488" s="527"/>
      <c r="I488" s="527"/>
      <c r="J488" s="527"/>
      <c r="K488" s="527"/>
      <c r="L488" s="527"/>
      <c r="M488" s="527"/>
      <c r="N488" s="527"/>
      <c r="O488" s="530"/>
      <c r="P488" s="531"/>
      <c r="Q488" s="527"/>
      <c r="R488" s="527"/>
      <c r="S488" s="527"/>
      <c r="T488" s="527"/>
      <c r="U488" s="527"/>
      <c r="V488" s="527"/>
      <c r="W488" s="527"/>
      <c r="X488" s="527"/>
      <c r="Y488" s="527"/>
      <c r="Z488" s="527"/>
      <c r="AA488" s="527"/>
    </row>
    <row r="489" spans="1:27" ht="15.75" customHeight="1">
      <c r="A489" s="527"/>
      <c r="B489" s="647"/>
      <c r="C489" s="527"/>
      <c r="D489" s="527"/>
      <c r="E489" s="527"/>
      <c r="F489" s="527"/>
      <c r="G489" s="527"/>
      <c r="H489" s="527"/>
      <c r="I489" s="527"/>
      <c r="J489" s="527"/>
      <c r="K489" s="527"/>
      <c r="L489" s="527"/>
      <c r="M489" s="527"/>
      <c r="N489" s="527"/>
      <c r="O489" s="530"/>
      <c r="P489" s="531"/>
      <c r="Q489" s="527"/>
      <c r="R489" s="527"/>
      <c r="S489" s="527"/>
      <c r="T489" s="527"/>
      <c r="U489" s="527"/>
      <c r="V489" s="527"/>
      <c r="W489" s="527"/>
      <c r="X489" s="527"/>
      <c r="Y489" s="527"/>
      <c r="Z489" s="527"/>
      <c r="AA489" s="527"/>
    </row>
    <row r="490" spans="1:27" ht="15.75" customHeight="1">
      <c r="A490" s="527"/>
      <c r="B490" s="647"/>
      <c r="C490" s="527"/>
      <c r="D490" s="527"/>
      <c r="E490" s="527"/>
      <c r="F490" s="527"/>
      <c r="G490" s="527"/>
      <c r="H490" s="527"/>
      <c r="I490" s="527"/>
      <c r="J490" s="527"/>
      <c r="K490" s="527"/>
      <c r="L490" s="527"/>
      <c r="M490" s="527"/>
      <c r="N490" s="527"/>
      <c r="O490" s="530"/>
      <c r="P490" s="531"/>
      <c r="Q490" s="527"/>
      <c r="R490" s="527"/>
      <c r="S490" s="527"/>
      <c r="T490" s="527"/>
      <c r="U490" s="527"/>
      <c r="V490" s="527"/>
      <c r="W490" s="527"/>
      <c r="X490" s="527"/>
      <c r="Y490" s="527"/>
      <c r="Z490" s="527"/>
      <c r="AA490" s="527"/>
    </row>
    <row r="491" spans="1:27" ht="15.75" customHeight="1">
      <c r="A491" s="527"/>
      <c r="B491" s="647"/>
      <c r="C491" s="527"/>
      <c r="D491" s="527"/>
      <c r="E491" s="527"/>
      <c r="F491" s="527"/>
      <c r="G491" s="527"/>
      <c r="H491" s="527"/>
      <c r="I491" s="527"/>
      <c r="J491" s="527"/>
      <c r="K491" s="527"/>
      <c r="L491" s="527"/>
      <c r="M491" s="527"/>
      <c r="N491" s="527"/>
      <c r="O491" s="530"/>
      <c r="P491" s="531"/>
      <c r="Q491" s="527"/>
      <c r="R491" s="527"/>
      <c r="S491" s="527"/>
      <c r="T491" s="527"/>
      <c r="U491" s="527"/>
      <c r="V491" s="527"/>
      <c r="W491" s="527"/>
      <c r="X491" s="527"/>
      <c r="Y491" s="527"/>
      <c r="Z491" s="527"/>
      <c r="AA491" s="527"/>
    </row>
    <row r="492" spans="1:27" ht="15.75" customHeight="1">
      <c r="A492" s="527"/>
      <c r="B492" s="647"/>
      <c r="C492" s="527"/>
      <c r="D492" s="527"/>
      <c r="E492" s="527"/>
      <c r="F492" s="527"/>
      <c r="G492" s="527"/>
      <c r="H492" s="527"/>
      <c r="I492" s="527"/>
      <c r="J492" s="527"/>
      <c r="K492" s="527"/>
      <c r="L492" s="527"/>
      <c r="M492" s="527"/>
      <c r="N492" s="527"/>
      <c r="O492" s="530"/>
      <c r="P492" s="531"/>
      <c r="Q492" s="527"/>
      <c r="R492" s="527"/>
      <c r="S492" s="527"/>
      <c r="T492" s="527"/>
      <c r="U492" s="527"/>
      <c r="V492" s="527"/>
      <c r="W492" s="527"/>
      <c r="X492" s="527"/>
      <c r="Y492" s="527"/>
      <c r="Z492" s="527"/>
      <c r="AA492" s="527"/>
    </row>
    <row r="493" spans="1:27" ht="15.75" customHeight="1">
      <c r="A493" s="527"/>
      <c r="B493" s="647"/>
      <c r="C493" s="527"/>
      <c r="D493" s="527"/>
      <c r="E493" s="527"/>
      <c r="F493" s="527"/>
      <c r="G493" s="527"/>
      <c r="H493" s="527"/>
      <c r="I493" s="527"/>
      <c r="J493" s="527"/>
      <c r="K493" s="527"/>
      <c r="L493" s="527"/>
      <c r="M493" s="527"/>
      <c r="N493" s="527"/>
      <c r="O493" s="530"/>
      <c r="P493" s="531"/>
      <c r="Q493" s="527"/>
      <c r="R493" s="527"/>
      <c r="S493" s="527"/>
      <c r="T493" s="527"/>
      <c r="U493" s="527"/>
      <c r="V493" s="527"/>
      <c r="W493" s="527"/>
      <c r="X493" s="527"/>
      <c r="Y493" s="527"/>
      <c r="Z493" s="527"/>
      <c r="AA493" s="527"/>
    </row>
    <row r="494" spans="1:27" ht="15.75" customHeight="1">
      <c r="A494" s="527"/>
      <c r="B494" s="647"/>
      <c r="C494" s="527"/>
      <c r="D494" s="527"/>
      <c r="E494" s="527"/>
      <c r="F494" s="527"/>
      <c r="G494" s="527"/>
      <c r="H494" s="527"/>
      <c r="I494" s="527"/>
      <c r="J494" s="527"/>
      <c r="K494" s="527"/>
      <c r="L494" s="527"/>
      <c r="M494" s="527"/>
      <c r="N494" s="527"/>
      <c r="O494" s="530"/>
      <c r="P494" s="531"/>
      <c r="Q494" s="527"/>
      <c r="R494" s="527"/>
      <c r="S494" s="527"/>
      <c r="T494" s="527"/>
      <c r="U494" s="527"/>
      <c r="V494" s="527"/>
      <c r="W494" s="527"/>
      <c r="X494" s="527"/>
      <c r="Y494" s="527"/>
      <c r="Z494" s="527"/>
      <c r="AA494" s="527"/>
    </row>
    <row r="495" spans="1:27" ht="15.75" customHeight="1">
      <c r="A495" s="527"/>
      <c r="B495" s="647"/>
      <c r="C495" s="527"/>
      <c r="D495" s="527"/>
      <c r="E495" s="527"/>
      <c r="F495" s="527"/>
      <c r="G495" s="527"/>
      <c r="H495" s="527"/>
      <c r="I495" s="527"/>
      <c r="J495" s="527"/>
      <c r="K495" s="527"/>
      <c r="L495" s="527"/>
      <c r="M495" s="527"/>
      <c r="N495" s="527"/>
      <c r="O495" s="530"/>
      <c r="P495" s="531"/>
      <c r="Q495" s="527"/>
      <c r="R495" s="527"/>
      <c r="S495" s="527"/>
      <c r="T495" s="527"/>
      <c r="U495" s="527"/>
      <c r="V495" s="527"/>
      <c r="W495" s="527"/>
      <c r="X495" s="527"/>
      <c r="Y495" s="527"/>
      <c r="Z495" s="527"/>
      <c r="AA495" s="527"/>
    </row>
    <row r="496" spans="1:27" ht="15.75" customHeight="1">
      <c r="A496" s="527"/>
      <c r="B496" s="647"/>
      <c r="C496" s="527"/>
      <c r="D496" s="527"/>
      <c r="E496" s="527"/>
      <c r="F496" s="527"/>
      <c r="G496" s="527"/>
      <c r="H496" s="527"/>
      <c r="I496" s="527"/>
      <c r="J496" s="527"/>
      <c r="K496" s="527"/>
      <c r="L496" s="527"/>
      <c r="M496" s="527"/>
      <c r="N496" s="527"/>
      <c r="O496" s="530"/>
      <c r="P496" s="531"/>
      <c r="Q496" s="527"/>
      <c r="R496" s="527"/>
      <c r="S496" s="527"/>
      <c r="T496" s="527"/>
      <c r="U496" s="527"/>
      <c r="V496" s="527"/>
      <c r="W496" s="527"/>
      <c r="X496" s="527"/>
      <c r="Y496" s="527"/>
      <c r="Z496" s="527"/>
      <c r="AA496" s="527"/>
    </row>
    <row r="497" spans="1:27" ht="15.75" customHeight="1">
      <c r="A497" s="527"/>
      <c r="B497" s="647"/>
      <c r="C497" s="527"/>
      <c r="D497" s="527"/>
      <c r="E497" s="527"/>
      <c r="F497" s="527"/>
      <c r="G497" s="527"/>
      <c r="H497" s="527"/>
      <c r="I497" s="527"/>
      <c r="J497" s="527"/>
      <c r="K497" s="527"/>
      <c r="L497" s="527"/>
      <c r="M497" s="527"/>
      <c r="N497" s="527"/>
      <c r="O497" s="530"/>
      <c r="P497" s="531"/>
      <c r="Q497" s="527"/>
      <c r="R497" s="527"/>
      <c r="S497" s="527"/>
      <c r="T497" s="527"/>
      <c r="U497" s="527"/>
      <c r="V497" s="527"/>
      <c r="W497" s="527"/>
      <c r="X497" s="527"/>
      <c r="Y497" s="527"/>
      <c r="Z497" s="527"/>
      <c r="AA497" s="527"/>
    </row>
    <row r="498" spans="1:27" ht="15.75" customHeight="1">
      <c r="A498" s="527"/>
      <c r="B498" s="647"/>
      <c r="C498" s="527"/>
      <c r="D498" s="527"/>
      <c r="E498" s="527"/>
      <c r="F498" s="527"/>
      <c r="G498" s="527"/>
      <c r="H498" s="527"/>
      <c r="I498" s="527"/>
      <c r="J498" s="527"/>
      <c r="K498" s="527"/>
      <c r="L498" s="527"/>
      <c r="M498" s="527"/>
      <c r="N498" s="527"/>
      <c r="O498" s="530"/>
      <c r="P498" s="531"/>
      <c r="Q498" s="527"/>
      <c r="R498" s="527"/>
      <c r="S498" s="527"/>
      <c r="T498" s="527"/>
      <c r="U498" s="527"/>
      <c r="V498" s="527"/>
      <c r="W498" s="527"/>
      <c r="X498" s="527"/>
      <c r="Y498" s="527"/>
      <c r="Z498" s="527"/>
      <c r="AA498" s="527"/>
    </row>
    <row r="499" spans="1:27" ht="15.75" customHeight="1">
      <c r="A499" s="527"/>
      <c r="B499" s="647"/>
      <c r="C499" s="527"/>
      <c r="D499" s="527"/>
      <c r="E499" s="527"/>
      <c r="F499" s="527"/>
      <c r="G499" s="527"/>
      <c r="H499" s="527"/>
      <c r="I499" s="527"/>
      <c r="J499" s="527"/>
      <c r="K499" s="527"/>
      <c r="L499" s="527"/>
      <c r="M499" s="527"/>
      <c r="N499" s="527"/>
      <c r="O499" s="530"/>
      <c r="P499" s="531"/>
      <c r="Q499" s="527"/>
      <c r="R499" s="527"/>
      <c r="S499" s="527"/>
      <c r="T499" s="527"/>
      <c r="U499" s="527"/>
      <c r="V499" s="527"/>
      <c r="W499" s="527"/>
      <c r="X499" s="527"/>
      <c r="Y499" s="527"/>
      <c r="Z499" s="527"/>
      <c r="AA499" s="527"/>
    </row>
    <row r="500" spans="1:27" ht="15.75" customHeight="1">
      <c r="A500" s="527"/>
      <c r="B500" s="647"/>
      <c r="C500" s="527"/>
      <c r="D500" s="527"/>
      <c r="E500" s="527"/>
      <c r="F500" s="527"/>
      <c r="G500" s="527"/>
      <c r="H500" s="527"/>
      <c r="I500" s="527"/>
      <c r="J500" s="527"/>
      <c r="K500" s="527"/>
      <c r="L500" s="527"/>
      <c r="M500" s="527"/>
      <c r="N500" s="527"/>
      <c r="O500" s="530"/>
      <c r="P500" s="531"/>
      <c r="Q500" s="527"/>
      <c r="R500" s="527"/>
      <c r="S500" s="527"/>
      <c r="T500" s="527"/>
      <c r="U500" s="527"/>
      <c r="V500" s="527"/>
      <c r="W500" s="527"/>
      <c r="X500" s="527"/>
      <c r="Y500" s="527"/>
      <c r="Z500" s="527"/>
      <c r="AA500" s="527"/>
    </row>
    <row r="501" spans="1:27" ht="15.75" customHeight="1">
      <c r="A501" s="527"/>
      <c r="B501" s="647"/>
      <c r="C501" s="527"/>
      <c r="D501" s="527"/>
      <c r="E501" s="527"/>
      <c r="F501" s="527"/>
      <c r="G501" s="527"/>
      <c r="H501" s="527"/>
      <c r="I501" s="527"/>
      <c r="J501" s="527"/>
      <c r="K501" s="527"/>
      <c r="L501" s="527"/>
      <c r="M501" s="527"/>
      <c r="N501" s="527"/>
      <c r="O501" s="530"/>
      <c r="P501" s="531"/>
      <c r="Q501" s="527"/>
      <c r="R501" s="527"/>
      <c r="S501" s="527"/>
      <c r="T501" s="527"/>
      <c r="U501" s="527"/>
      <c r="V501" s="527"/>
      <c r="W501" s="527"/>
      <c r="X501" s="527"/>
      <c r="Y501" s="527"/>
      <c r="Z501" s="527"/>
      <c r="AA501" s="527"/>
    </row>
    <row r="502" spans="1:27" ht="15.75" customHeight="1">
      <c r="A502" s="527"/>
      <c r="B502" s="647"/>
      <c r="C502" s="527"/>
      <c r="D502" s="527"/>
      <c r="E502" s="527"/>
      <c r="F502" s="527"/>
      <c r="G502" s="527"/>
      <c r="H502" s="527"/>
      <c r="I502" s="527"/>
      <c r="J502" s="527"/>
      <c r="K502" s="527"/>
      <c r="L502" s="527"/>
      <c r="M502" s="527"/>
      <c r="N502" s="527"/>
      <c r="O502" s="530"/>
      <c r="P502" s="531"/>
      <c r="Q502" s="527"/>
      <c r="R502" s="527"/>
      <c r="S502" s="527"/>
      <c r="T502" s="527"/>
      <c r="U502" s="527"/>
      <c r="V502" s="527"/>
      <c r="W502" s="527"/>
      <c r="X502" s="527"/>
      <c r="Y502" s="527"/>
      <c r="Z502" s="527"/>
      <c r="AA502" s="527"/>
    </row>
    <row r="503" spans="1:27" ht="15.75" customHeight="1">
      <c r="A503" s="527"/>
      <c r="B503" s="647"/>
      <c r="C503" s="527"/>
      <c r="D503" s="527"/>
      <c r="E503" s="527"/>
      <c r="F503" s="527"/>
      <c r="G503" s="527"/>
      <c r="H503" s="527"/>
      <c r="I503" s="527"/>
      <c r="J503" s="527"/>
      <c r="K503" s="527"/>
      <c r="L503" s="527"/>
      <c r="M503" s="527"/>
      <c r="N503" s="527"/>
      <c r="O503" s="530"/>
      <c r="P503" s="531"/>
      <c r="Q503" s="527"/>
      <c r="R503" s="527"/>
      <c r="S503" s="527"/>
      <c r="T503" s="527"/>
      <c r="U503" s="527"/>
      <c r="V503" s="527"/>
      <c r="W503" s="527"/>
      <c r="X503" s="527"/>
      <c r="Y503" s="527"/>
      <c r="Z503" s="527"/>
      <c r="AA503" s="527"/>
    </row>
    <row r="504" spans="1:27" ht="15.75" customHeight="1">
      <c r="A504" s="527"/>
      <c r="B504" s="647"/>
      <c r="C504" s="527"/>
      <c r="D504" s="527"/>
      <c r="E504" s="527"/>
      <c r="F504" s="527"/>
      <c r="G504" s="527"/>
      <c r="H504" s="527"/>
      <c r="I504" s="527"/>
      <c r="J504" s="527"/>
      <c r="K504" s="527"/>
      <c r="L504" s="527"/>
      <c r="M504" s="527"/>
      <c r="N504" s="527"/>
      <c r="O504" s="530"/>
      <c r="P504" s="531"/>
      <c r="Q504" s="527"/>
      <c r="R504" s="527"/>
      <c r="S504" s="527"/>
      <c r="T504" s="527"/>
      <c r="U504" s="527"/>
      <c r="V504" s="527"/>
      <c r="W504" s="527"/>
      <c r="X504" s="527"/>
      <c r="Y504" s="527"/>
      <c r="Z504" s="527"/>
      <c r="AA504" s="527"/>
    </row>
    <row r="505" spans="1:27" ht="15.75" customHeight="1">
      <c r="A505" s="527"/>
      <c r="B505" s="647"/>
      <c r="C505" s="527"/>
      <c r="D505" s="527"/>
      <c r="E505" s="527"/>
      <c r="F505" s="527"/>
      <c r="G505" s="527"/>
      <c r="H505" s="527"/>
      <c r="I505" s="527"/>
      <c r="J505" s="527"/>
      <c r="K505" s="527"/>
      <c r="L505" s="527"/>
      <c r="M505" s="527"/>
      <c r="N505" s="527"/>
      <c r="O505" s="530"/>
      <c r="P505" s="531"/>
      <c r="Q505" s="527"/>
      <c r="R505" s="527"/>
      <c r="S505" s="527"/>
      <c r="T505" s="527"/>
      <c r="U505" s="527"/>
      <c r="V505" s="527"/>
      <c r="W505" s="527"/>
      <c r="X505" s="527"/>
      <c r="Y505" s="527"/>
      <c r="Z505" s="527"/>
      <c r="AA505" s="527"/>
    </row>
    <row r="506" spans="1:27" ht="15.75" customHeight="1">
      <c r="A506" s="527"/>
      <c r="B506" s="647"/>
      <c r="C506" s="527"/>
      <c r="D506" s="527"/>
      <c r="E506" s="527"/>
      <c r="F506" s="527"/>
      <c r="G506" s="527"/>
      <c r="H506" s="527"/>
      <c r="I506" s="527"/>
      <c r="J506" s="527"/>
      <c r="K506" s="527"/>
      <c r="L506" s="527"/>
      <c r="M506" s="527"/>
      <c r="N506" s="527"/>
      <c r="O506" s="530"/>
      <c r="P506" s="531"/>
      <c r="Q506" s="527"/>
      <c r="R506" s="527"/>
      <c r="S506" s="527"/>
      <c r="T506" s="527"/>
      <c r="U506" s="527"/>
      <c r="V506" s="527"/>
      <c r="W506" s="527"/>
      <c r="X506" s="527"/>
      <c r="Y506" s="527"/>
      <c r="Z506" s="527"/>
      <c r="AA506" s="527"/>
    </row>
    <row r="507" spans="1:27" ht="15.75" customHeight="1">
      <c r="A507" s="527"/>
      <c r="B507" s="647"/>
      <c r="C507" s="527"/>
      <c r="D507" s="527"/>
      <c r="E507" s="527"/>
      <c r="F507" s="527"/>
      <c r="G507" s="527"/>
      <c r="H507" s="527"/>
      <c r="I507" s="527"/>
      <c r="J507" s="527"/>
      <c r="K507" s="527"/>
      <c r="L507" s="527"/>
      <c r="M507" s="527"/>
      <c r="N507" s="527"/>
      <c r="O507" s="530"/>
      <c r="P507" s="531"/>
      <c r="Q507" s="527"/>
      <c r="R507" s="527"/>
      <c r="S507" s="527"/>
      <c r="T507" s="527"/>
      <c r="U507" s="527"/>
      <c r="V507" s="527"/>
      <c r="W507" s="527"/>
      <c r="X507" s="527"/>
      <c r="Y507" s="527"/>
      <c r="Z507" s="527"/>
      <c r="AA507" s="527"/>
    </row>
    <row r="508" spans="1:27" ht="15.75" customHeight="1">
      <c r="A508" s="527"/>
      <c r="B508" s="647"/>
      <c r="C508" s="527"/>
      <c r="D508" s="527"/>
      <c r="E508" s="527"/>
      <c r="F508" s="527"/>
      <c r="G508" s="527"/>
      <c r="H508" s="527"/>
      <c r="I508" s="527"/>
      <c r="J508" s="527"/>
      <c r="K508" s="527"/>
      <c r="L508" s="527"/>
      <c r="M508" s="527"/>
      <c r="N508" s="527"/>
      <c r="O508" s="530"/>
      <c r="P508" s="531"/>
      <c r="Q508" s="527"/>
      <c r="R508" s="527"/>
      <c r="S508" s="527"/>
      <c r="T508" s="527"/>
      <c r="U508" s="527"/>
      <c r="V508" s="527"/>
      <c r="W508" s="527"/>
      <c r="X508" s="527"/>
      <c r="Y508" s="527"/>
      <c r="Z508" s="527"/>
      <c r="AA508" s="527"/>
    </row>
    <row r="509" spans="1:27" ht="15.75" customHeight="1">
      <c r="A509" s="527"/>
      <c r="B509" s="647"/>
      <c r="C509" s="527"/>
      <c r="D509" s="527"/>
      <c r="E509" s="527"/>
      <c r="F509" s="527"/>
      <c r="G509" s="527"/>
      <c r="H509" s="527"/>
      <c r="I509" s="527"/>
      <c r="J509" s="527"/>
      <c r="K509" s="527"/>
      <c r="L509" s="527"/>
      <c r="M509" s="527"/>
      <c r="N509" s="527"/>
      <c r="O509" s="530"/>
      <c r="P509" s="531"/>
      <c r="Q509" s="527"/>
      <c r="R509" s="527"/>
      <c r="S509" s="527"/>
      <c r="T509" s="527"/>
      <c r="U509" s="527"/>
      <c r="V509" s="527"/>
      <c r="W509" s="527"/>
      <c r="X509" s="527"/>
      <c r="Y509" s="527"/>
      <c r="Z509" s="527"/>
      <c r="AA509" s="527"/>
    </row>
    <row r="510" spans="1:27" ht="15.75" customHeight="1">
      <c r="A510" s="527"/>
      <c r="B510" s="647"/>
      <c r="C510" s="527"/>
      <c r="D510" s="527"/>
      <c r="E510" s="527"/>
      <c r="F510" s="527"/>
      <c r="G510" s="527"/>
      <c r="H510" s="527"/>
      <c r="I510" s="527"/>
      <c r="J510" s="527"/>
      <c r="K510" s="527"/>
      <c r="L510" s="527"/>
      <c r="M510" s="527"/>
      <c r="N510" s="527"/>
      <c r="O510" s="530"/>
      <c r="P510" s="531"/>
      <c r="Q510" s="527"/>
      <c r="R510" s="527"/>
      <c r="S510" s="527"/>
      <c r="T510" s="527"/>
      <c r="U510" s="527"/>
      <c r="V510" s="527"/>
      <c r="W510" s="527"/>
      <c r="X510" s="527"/>
      <c r="Y510" s="527"/>
      <c r="Z510" s="527"/>
      <c r="AA510" s="527"/>
    </row>
    <row r="511" spans="1:27" ht="15.75" customHeight="1">
      <c r="A511" s="527"/>
      <c r="B511" s="647"/>
      <c r="C511" s="527"/>
      <c r="D511" s="527"/>
      <c r="E511" s="527"/>
      <c r="F511" s="527"/>
      <c r="G511" s="527"/>
      <c r="H511" s="527"/>
      <c r="I511" s="527"/>
      <c r="J511" s="527"/>
      <c r="K511" s="527"/>
      <c r="L511" s="527"/>
      <c r="M511" s="527"/>
      <c r="N511" s="527"/>
      <c r="O511" s="530"/>
      <c r="P511" s="531"/>
      <c r="Q511" s="527"/>
      <c r="R511" s="527"/>
      <c r="S511" s="527"/>
      <c r="T511" s="527"/>
      <c r="U511" s="527"/>
      <c r="V511" s="527"/>
      <c r="W511" s="527"/>
      <c r="X511" s="527"/>
      <c r="Y511" s="527"/>
      <c r="Z511" s="527"/>
      <c r="AA511" s="527"/>
    </row>
    <row r="512" spans="1:27" ht="15.75" customHeight="1">
      <c r="A512" s="527"/>
      <c r="B512" s="647"/>
      <c r="C512" s="527"/>
      <c r="D512" s="527"/>
      <c r="E512" s="527"/>
      <c r="F512" s="527"/>
      <c r="G512" s="527"/>
      <c r="H512" s="527"/>
      <c r="I512" s="527"/>
      <c r="J512" s="527"/>
      <c r="K512" s="527"/>
      <c r="L512" s="527"/>
      <c r="M512" s="527"/>
      <c r="N512" s="527"/>
      <c r="O512" s="530"/>
      <c r="P512" s="531"/>
      <c r="Q512" s="527"/>
      <c r="R512" s="527"/>
      <c r="S512" s="527"/>
      <c r="T512" s="527"/>
      <c r="U512" s="527"/>
      <c r="V512" s="527"/>
      <c r="W512" s="527"/>
      <c r="X512" s="527"/>
      <c r="Y512" s="527"/>
      <c r="Z512" s="527"/>
      <c r="AA512" s="527"/>
    </row>
    <row r="513" spans="1:27" ht="15.75" customHeight="1">
      <c r="A513" s="527"/>
      <c r="B513" s="647"/>
      <c r="C513" s="527"/>
      <c r="D513" s="527"/>
      <c r="E513" s="527"/>
      <c r="F513" s="527"/>
      <c r="G513" s="527"/>
      <c r="H513" s="527"/>
      <c r="I513" s="527"/>
      <c r="J513" s="527"/>
      <c r="K513" s="527"/>
      <c r="L513" s="527"/>
      <c r="M513" s="527"/>
      <c r="N513" s="527"/>
      <c r="O513" s="530"/>
      <c r="P513" s="531"/>
      <c r="Q513" s="527"/>
      <c r="R513" s="527"/>
      <c r="S513" s="527"/>
      <c r="T513" s="527"/>
      <c r="U513" s="527"/>
      <c r="V513" s="527"/>
      <c r="W513" s="527"/>
      <c r="X513" s="527"/>
      <c r="Y513" s="527"/>
      <c r="Z513" s="527"/>
      <c r="AA513" s="527"/>
    </row>
    <row r="514" spans="1:27" ht="15.75" customHeight="1">
      <c r="A514" s="527"/>
      <c r="B514" s="647"/>
      <c r="C514" s="527"/>
      <c r="D514" s="527"/>
      <c r="E514" s="527"/>
      <c r="F514" s="527"/>
      <c r="G514" s="527"/>
      <c r="H514" s="527"/>
      <c r="I514" s="527"/>
      <c r="J514" s="527"/>
      <c r="K514" s="527"/>
      <c r="L514" s="527"/>
      <c r="M514" s="527"/>
      <c r="N514" s="527"/>
      <c r="O514" s="530"/>
      <c r="P514" s="531"/>
      <c r="Q514" s="527"/>
      <c r="R514" s="527"/>
      <c r="S514" s="527"/>
      <c r="T514" s="527"/>
      <c r="U514" s="527"/>
      <c r="V514" s="527"/>
      <c r="W514" s="527"/>
      <c r="X514" s="527"/>
      <c r="Y514" s="527"/>
      <c r="Z514" s="527"/>
      <c r="AA514" s="527"/>
    </row>
    <row r="515" spans="1:27" ht="15.75" customHeight="1">
      <c r="A515" s="527"/>
      <c r="B515" s="647"/>
      <c r="C515" s="527"/>
      <c r="D515" s="527"/>
      <c r="E515" s="527"/>
      <c r="F515" s="527"/>
      <c r="G515" s="527"/>
      <c r="H515" s="527"/>
      <c r="I515" s="527"/>
      <c r="J515" s="527"/>
      <c r="K515" s="527"/>
      <c r="L515" s="527"/>
      <c r="M515" s="527"/>
      <c r="N515" s="527"/>
      <c r="O515" s="530"/>
      <c r="P515" s="531"/>
      <c r="Q515" s="527"/>
      <c r="R515" s="527"/>
      <c r="S515" s="527"/>
      <c r="T515" s="527"/>
      <c r="U515" s="527"/>
      <c r="V515" s="527"/>
      <c r="W515" s="527"/>
      <c r="X515" s="527"/>
      <c r="Y515" s="527"/>
      <c r="Z515" s="527"/>
      <c r="AA515" s="527"/>
    </row>
    <row r="516" spans="1:27" ht="15.75" customHeight="1">
      <c r="A516" s="527"/>
      <c r="B516" s="647"/>
      <c r="C516" s="527"/>
      <c r="D516" s="527"/>
      <c r="E516" s="527"/>
      <c r="F516" s="527"/>
      <c r="G516" s="527"/>
      <c r="H516" s="527"/>
      <c r="I516" s="527"/>
      <c r="J516" s="527"/>
      <c r="K516" s="527"/>
      <c r="L516" s="527"/>
      <c r="M516" s="527"/>
      <c r="N516" s="527"/>
      <c r="O516" s="530"/>
      <c r="P516" s="531"/>
      <c r="Q516" s="527"/>
      <c r="R516" s="527"/>
      <c r="S516" s="527"/>
      <c r="T516" s="527"/>
      <c r="U516" s="527"/>
      <c r="V516" s="527"/>
      <c r="W516" s="527"/>
      <c r="X516" s="527"/>
      <c r="Y516" s="527"/>
      <c r="Z516" s="527"/>
      <c r="AA516" s="527"/>
    </row>
    <row r="517" spans="1:27" ht="15.75" customHeight="1">
      <c r="A517" s="527"/>
      <c r="B517" s="647"/>
      <c r="C517" s="527"/>
      <c r="D517" s="527"/>
      <c r="E517" s="527"/>
      <c r="F517" s="527"/>
      <c r="G517" s="527"/>
      <c r="H517" s="527"/>
      <c r="I517" s="527"/>
      <c r="J517" s="527"/>
      <c r="K517" s="527"/>
      <c r="L517" s="527"/>
      <c r="M517" s="527"/>
      <c r="N517" s="527"/>
      <c r="O517" s="530"/>
      <c r="P517" s="531"/>
      <c r="Q517" s="527"/>
      <c r="R517" s="527"/>
      <c r="S517" s="527"/>
      <c r="T517" s="527"/>
      <c r="U517" s="527"/>
      <c r="V517" s="527"/>
      <c r="W517" s="527"/>
      <c r="X517" s="527"/>
      <c r="Y517" s="527"/>
      <c r="Z517" s="527"/>
      <c r="AA517" s="527"/>
    </row>
    <row r="518" spans="1:27" ht="15.75" customHeight="1">
      <c r="A518" s="527"/>
      <c r="B518" s="647"/>
      <c r="C518" s="527"/>
      <c r="D518" s="527"/>
      <c r="E518" s="527"/>
      <c r="F518" s="527"/>
      <c r="G518" s="527"/>
      <c r="H518" s="527"/>
      <c r="I518" s="527"/>
      <c r="J518" s="527"/>
      <c r="K518" s="527"/>
      <c r="L518" s="527"/>
      <c r="M518" s="527"/>
      <c r="N518" s="527"/>
      <c r="O518" s="530"/>
      <c r="P518" s="531"/>
      <c r="Q518" s="527"/>
      <c r="R518" s="527"/>
      <c r="S518" s="527"/>
      <c r="T518" s="527"/>
      <c r="U518" s="527"/>
      <c r="V518" s="527"/>
      <c r="W518" s="527"/>
      <c r="X518" s="527"/>
      <c r="Y518" s="527"/>
      <c r="Z518" s="527"/>
      <c r="AA518" s="527"/>
    </row>
    <row r="519" spans="1:27" ht="15.75" customHeight="1">
      <c r="A519" s="527"/>
      <c r="B519" s="647"/>
      <c r="C519" s="527"/>
      <c r="D519" s="527"/>
      <c r="E519" s="527"/>
      <c r="F519" s="527"/>
      <c r="G519" s="527"/>
      <c r="H519" s="527"/>
      <c r="I519" s="527"/>
      <c r="J519" s="527"/>
      <c r="K519" s="527"/>
      <c r="L519" s="527"/>
      <c r="M519" s="527"/>
      <c r="N519" s="527"/>
      <c r="O519" s="530"/>
      <c r="P519" s="531"/>
      <c r="Q519" s="527"/>
      <c r="R519" s="527"/>
      <c r="S519" s="527"/>
      <c r="T519" s="527"/>
      <c r="U519" s="527"/>
      <c r="V519" s="527"/>
      <c r="W519" s="527"/>
      <c r="X519" s="527"/>
      <c r="Y519" s="527"/>
      <c r="Z519" s="527"/>
      <c r="AA519" s="527"/>
    </row>
    <row r="520" spans="1:27" ht="15.75" customHeight="1">
      <c r="A520" s="527"/>
      <c r="B520" s="647"/>
      <c r="C520" s="527"/>
      <c r="D520" s="527"/>
      <c r="E520" s="527"/>
      <c r="F520" s="527"/>
      <c r="G520" s="527"/>
      <c r="H520" s="527"/>
      <c r="I520" s="527"/>
      <c r="J520" s="527"/>
      <c r="K520" s="527"/>
      <c r="L520" s="527"/>
      <c r="M520" s="527"/>
      <c r="N520" s="527"/>
      <c r="O520" s="530"/>
      <c r="P520" s="531"/>
      <c r="Q520" s="527"/>
      <c r="R520" s="527"/>
      <c r="S520" s="527"/>
      <c r="T520" s="527"/>
      <c r="U520" s="527"/>
      <c r="V520" s="527"/>
      <c r="W520" s="527"/>
      <c r="X520" s="527"/>
      <c r="Y520" s="527"/>
      <c r="Z520" s="527"/>
      <c r="AA520" s="527"/>
    </row>
    <row r="521" spans="1:27" ht="15.75" customHeight="1">
      <c r="A521" s="527"/>
      <c r="B521" s="647"/>
      <c r="C521" s="527"/>
      <c r="D521" s="527"/>
      <c r="E521" s="527"/>
      <c r="F521" s="527"/>
      <c r="G521" s="527"/>
      <c r="H521" s="527"/>
      <c r="I521" s="527"/>
      <c r="J521" s="527"/>
      <c r="K521" s="527"/>
      <c r="L521" s="527"/>
      <c r="M521" s="527"/>
      <c r="N521" s="527"/>
      <c r="O521" s="530"/>
      <c r="P521" s="531"/>
      <c r="Q521" s="527"/>
      <c r="R521" s="527"/>
      <c r="S521" s="527"/>
      <c r="T521" s="527"/>
      <c r="U521" s="527"/>
      <c r="V521" s="527"/>
      <c r="W521" s="527"/>
      <c r="X521" s="527"/>
      <c r="Y521" s="527"/>
      <c r="Z521" s="527"/>
      <c r="AA521" s="527"/>
    </row>
    <row r="522" spans="1:27" ht="15.75" customHeight="1">
      <c r="A522" s="527"/>
      <c r="B522" s="647"/>
      <c r="C522" s="527"/>
      <c r="D522" s="527"/>
      <c r="E522" s="527"/>
      <c r="F522" s="527"/>
      <c r="G522" s="527"/>
      <c r="H522" s="527"/>
      <c r="I522" s="527"/>
      <c r="J522" s="527"/>
      <c r="K522" s="527"/>
      <c r="L522" s="527"/>
      <c r="M522" s="527"/>
      <c r="N522" s="527"/>
      <c r="O522" s="530"/>
      <c r="P522" s="531"/>
      <c r="Q522" s="527"/>
      <c r="R522" s="527"/>
      <c r="S522" s="527"/>
      <c r="T522" s="527"/>
      <c r="U522" s="527"/>
      <c r="V522" s="527"/>
      <c r="W522" s="527"/>
      <c r="X522" s="527"/>
      <c r="Y522" s="527"/>
      <c r="Z522" s="527"/>
      <c r="AA522" s="527"/>
    </row>
    <row r="523" spans="1:27" ht="15.75" customHeight="1">
      <c r="A523" s="527"/>
      <c r="B523" s="647"/>
      <c r="C523" s="527"/>
      <c r="D523" s="527"/>
      <c r="E523" s="527"/>
      <c r="F523" s="527"/>
      <c r="G523" s="527"/>
      <c r="H523" s="527"/>
      <c r="I523" s="527"/>
      <c r="J523" s="527"/>
      <c r="K523" s="527"/>
      <c r="L523" s="527"/>
      <c r="M523" s="527"/>
      <c r="N523" s="527"/>
      <c r="O523" s="530"/>
      <c r="P523" s="531"/>
      <c r="Q523" s="527"/>
      <c r="R523" s="527"/>
      <c r="S523" s="527"/>
      <c r="T523" s="527"/>
      <c r="U523" s="527"/>
      <c r="V523" s="527"/>
      <c r="W523" s="527"/>
      <c r="X523" s="527"/>
      <c r="Y523" s="527"/>
      <c r="Z523" s="527"/>
      <c r="AA523" s="527"/>
    </row>
    <row r="524" spans="1:27" ht="15.75" customHeight="1">
      <c r="A524" s="527"/>
      <c r="B524" s="647"/>
      <c r="C524" s="527"/>
      <c r="D524" s="527"/>
      <c r="E524" s="527"/>
      <c r="F524" s="527"/>
      <c r="G524" s="527"/>
      <c r="H524" s="527"/>
      <c r="I524" s="527"/>
      <c r="J524" s="527"/>
      <c r="K524" s="527"/>
      <c r="L524" s="527"/>
      <c r="M524" s="527"/>
      <c r="N524" s="527"/>
      <c r="O524" s="530"/>
      <c r="P524" s="531"/>
      <c r="Q524" s="527"/>
      <c r="R524" s="527"/>
      <c r="S524" s="527"/>
      <c r="T524" s="527"/>
      <c r="U524" s="527"/>
      <c r="V524" s="527"/>
      <c r="W524" s="527"/>
      <c r="X524" s="527"/>
      <c r="Y524" s="527"/>
      <c r="Z524" s="527"/>
      <c r="AA524" s="527"/>
    </row>
    <row r="525" spans="1:27" ht="15.75" customHeight="1">
      <c r="A525" s="527"/>
      <c r="B525" s="647"/>
      <c r="C525" s="527"/>
      <c r="D525" s="527"/>
      <c r="E525" s="527"/>
      <c r="F525" s="527"/>
      <c r="G525" s="527"/>
      <c r="H525" s="527"/>
      <c r="I525" s="527"/>
      <c r="J525" s="527"/>
      <c r="K525" s="527"/>
      <c r="L525" s="527"/>
      <c r="M525" s="527"/>
      <c r="N525" s="527"/>
      <c r="O525" s="530"/>
      <c r="P525" s="531"/>
      <c r="Q525" s="527"/>
      <c r="R525" s="527"/>
      <c r="S525" s="527"/>
      <c r="T525" s="527"/>
      <c r="U525" s="527"/>
      <c r="V525" s="527"/>
      <c r="W525" s="527"/>
      <c r="X525" s="527"/>
      <c r="Y525" s="527"/>
      <c r="Z525" s="527"/>
      <c r="AA525" s="527"/>
    </row>
    <row r="526" spans="1:27" ht="15.75" customHeight="1">
      <c r="A526" s="527"/>
      <c r="B526" s="647"/>
      <c r="C526" s="527"/>
      <c r="D526" s="527"/>
      <c r="E526" s="527"/>
      <c r="F526" s="527"/>
      <c r="G526" s="527"/>
      <c r="H526" s="527"/>
      <c r="I526" s="527"/>
      <c r="J526" s="527"/>
      <c r="K526" s="527"/>
      <c r="L526" s="527"/>
      <c r="M526" s="527"/>
      <c r="N526" s="527"/>
      <c r="O526" s="530"/>
      <c r="P526" s="531"/>
      <c r="Q526" s="527"/>
      <c r="R526" s="527"/>
      <c r="S526" s="527"/>
      <c r="T526" s="527"/>
      <c r="U526" s="527"/>
      <c r="V526" s="527"/>
      <c r="W526" s="527"/>
      <c r="X526" s="527"/>
      <c r="Y526" s="527"/>
      <c r="Z526" s="527"/>
      <c r="AA526" s="527"/>
    </row>
    <row r="527" spans="1:27" ht="15.75" customHeight="1">
      <c r="A527" s="527"/>
      <c r="B527" s="647"/>
      <c r="C527" s="527"/>
      <c r="D527" s="527"/>
      <c r="E527" s="527"/>
      <c r="F527" s="527"/>
      <c r="G527" s="527"/>
      <c r="H527" s="527"/>
      <c r="I527" s="527"/>
      <c r="J527" s="527"/>
      <c r="K527" s="527"/>
      <c r="L527" s="527"/>
      <c r="M527" s="527"/>
      <c r="N527" s="527"/>
      <c r="O527" s="530"/>
      <c r="P527" s="531"/>
      <c r="Q527" s="527"/>
      <c r="R527" s="527"/>
      <c r="S527" s="527"/>
      <c r="T527" s="527"/>
      <c r="U527" s="527"/>
      <c r="V527" s="527"/>
      <c r="W527" s="527"/>
      <c r="X527" s="527"/>
      <c r="Y527" s="527"/>
      <c r="Z527" s="527"/>
      <c r="AA527" s="527"/>
    </row>
    <row r="528" spans="1:27" ht="15.75" customHeight="1">
      <c r="A528" s="527"/>
      <c r="B528" s="647"/>
      <c r="C528" s="527"/>
      <c r="D528" s="527"/>
      <c r="E528" s="527"/>
      <c r="F528" s="527"/>
      <c r="G528" s="527"/>
      <c r="H528" s="527"/>
      <c r="I528" s="527"/>
      <c r="J528" s="527"/>
      <c r="K528" s="527"/>
      <c r="L528" s="527"/>
      <c r="M528" s="527"/>
      <c r="N528" s="527"/>
      <c r="O528" s="530"/>
      <c r="P528" s="531"/>
      <c r="Q528" s="527"/>
      <c r="R528" s="527"/>
      <c r="S528" s="527"/>
      <c r="T528" s="527"/>
      <c r="U528" s="527"/>
      <c r="V528" s="527"/>
      <c r="W528" s="527"/>
      <c r="X528" s="527"/>
      <c r="Y528" s="527"/>
      <c r="Z528" s="527"/>
      <c r="AA528" s="527"/>
    </row>
    <row r="529" spans="1:27" ht="15.75" customHeight="1">
      <c r="A529" s="527"/>
      <c r="B529" s="647"/>
      <c r="C529" s="527"/>
      <c r="D529" s="527"/>
      <c r="E529" s="527"/>
      <c r="F529" s="527"/>
      <c r="G529" s="527"/>
      <c r="H529" s="527"/>
      <c r="I529" s="527"/>
      <c r="J529" s="527"/>
      <c r="K529" s="527"/>
      <c r="L529" s="527"/>
      <c r="M529" s="527"/>
      <c r="N529" s="527"/>
      <c r="O529" s="530"/>
      <c r="P529" s="531"/>
      <c r="Q529" s="527"/>
      <c r="R529" s="527"/>
      <c r="S529" s="527"/>
      <c r="T529" s="527"/>
      <c r="U529" s="527"/>
      <c r="V529" s="527"/>
      <c r="W529" s="527"/>
      <c r="X529" s="527"/>
      <c r="Y529" s="527"/>
      <c r="Z529" s="527"/>
      <c r="AA529" s="527"/>
    </row>
    <row r="530" spans="1:27" ht="15.75" customHeight="1">
      <c r="A530" s="527"/>
      <c r="B530" s="647"/>
      <c r="C530" s="527"/>
      <c r="D530" s="527"/>
      <c r="E530" s="527"/>
      <c r="F530" s="527"/>
      <c r="G530" s="527"/>
      <c r="H530" s="527"/>
      <c r="I530" s="527"/>
      <c r="J530" s="527"/>
      <c r="K530" s="527"/>
      <c r="L530" s="527"/>
      <c r="M530" s="527"/>
      <c r="N530" s="527"/>
      <c r="O530" s="530"/>
      <c r="P530" s="531"/>
      <c r="Q530" s="527"/>
      <c r="R530" s="527"/>
      <c r="S530" s="527"/>
      <c r="T530" s="527"/>
      <c r="U530" s="527"/>
      <c r="V530" s="527"/>
      <c r="W530" s="527"/>
      <c r="X530" s="527"/>
      <c r="Y530" s="527"/>
      <c r="Z530" s="527"/>
      <c r="AA530" s="527"/>
    </row>
    <row r="531" spans="1:27" ht="15.75" customHeight="1">
      <c r="A531" s="527"/>
      <c r="B531" s="647"/>
      <c r="C531" s="527"/>
      <c r="D531" s="527"/>
      <c r="E531" s="527"/>
      <c r="F531" s="527"/>
      <c r="G531" s="527"/>
      <c r="H531" s="527"/>
      <c r="I531" s="527"/>
      <c r="J531" s="527"/>
      <c r="K531" s="527"/>
      <c r="L531" s="527"/>
      <c r="M531" s="527"/>
      <c r="N531" s="527"/>
      <c r="O531" s="530"/>
      <c r="P531" s="531"/>
      <c r="Q531" s="527"/>
      <c r="R531" s="527"/>
      <c r="S531" s="527"/>
      <c r="T531" s="527"/>
      <c r="U531" s="527"/>
      <c r="V531" s="527"/>
      <c r="W531" s="527"/>
      <c r="X531" s="527"/>
      <c r="Y531" s="527"/>
      <c r="Z531" s="527"/>
      <c r="AA531" s="527"/>
    </row>
    <row r="532" spans="1:27" ht="15.75" customHeight="1">
      <c r="A532" s="527"/>
      <c r="B532" s="647"/>
      <c r="C532" s="527"/>
      <c r="D532" s="527"/>
      <c r="E532" s="527"/>
      <c r="F532" s="527"/>
      <c r="G532" s="527"/>
      <c r="H532" s="527"/>
      <c r="I532" s="527"/>
      <c r="J532" s="527"/>
      <c r="K532" s="527"/>
      <c r="L532" s="527"/>
      <c r="M532" s="527"/>
      <c r="N532" s="527"/>
      <c r="O532" s="530"/>
      <c r="P532" s="531"/>
      <c r="Q532" s="527"/>
      <c r="R532" s="527"/>
      <c r="S532" s="527"/>
      <c r="T532" s="527"/>
      <c r="U532" s="527"/>
      <c r="V532" s="527"/>
      <c r="W532" s="527"/>
      <c r="X532" s="527"/>
      <c r="Y532" s="527"/>
      <c r="Z532" s="527"/>
      <c r="AA532" s="527"/>
    </row>
    <row r="533" spans="1:27" ht="15.75" customHeight="1">
      <c r="A533" s="527"/>
      <c r="B533" s="647"/>
      <c r="C533" s="527"/>
      <c r="D533" s="527"/>
      <c r="E533" s="527"/>
      <c r="F533" s="527"/>
      <c r="G533" s="527"/>
      <c r="H533" s="527"/>
      <c r="I533" s="527"/>
      <c r="J533" s="527"/>
      <c r="K533" s="527"/>
      <c r="L533" s="527"/>
      <c r="M533" s="527"/>
      <c r="N533" s="527"/>
      <c r="O533" s="530"/>
      <c r="P533" s="531"/>
      <c r="Q533" s="527"/>
      <c r="R533" s="527"/>
      <c r="S533" s="527"/>
      <c r="T533" s="527"/>
      <c r="U533" s="527"/>
      <c r="V533" s="527"/>
      <c r="W533" s="527"/>
      <c r="X533" s="527"/>
      <c r="Y533" s="527"/>
      <c r="Z533" s="527"/>
      <c r="AA533" s="527"/>
    </row>
    <row r="534" spans="1:27" ht="15.75" customHeight="1">
      <c r="A534" s="527"/>
      <c r="B534" s="647"/>
      <c r="C534" s="527"/>
      <c r="D534" s="527"/>
      <c r="E534" s="527"/>
      <c r="F534" s="527"/>
      <c r="G534" s="527"/>
      <c r="H534" s="527"/>
      <c r="I534" s="527"/>
      <c r="J534" s="527"/>
      <c r="K534" s="527"/>
      <c r="L534" s="527"/>
      <c r="M534" s="527"/>
      <c r="N534" s="527"/>
      <c r="O534" s="530"/>
      <c r="P534" s="531"/>
      <c r="Q534" s="527"/>
      <c r="R534" s="527"/>
      <c r="S534" s="527"/>
      <c r="T534" s="527"/>
      <c r="U534" s="527"/>
      <c r="V534" s="527"/>
      <c r="W534" s="527"/>
      <c r="X534" s="527"/>
      <c r="Y534" s="527"/>
      <c r="Z534" s="527"/>
      <c r="AA534" s="527"/>
    </row>
    <row r="535" spans="1:27" ht="15.75" customHeight="1">
      <c r="A535" s="527"/>
      <c r="B535" s="647"/>
      <c r="C535" s="527"/>
      <c r="D535" s="527"/>
      <c r="E535" s="527"/>
      <c r="F535" s="527"/>
      <c r="G535" s="527"/>
      <c r="H535" s="527"/>
      <c r="I535" s="527"/>
      <c r="J535" s="527"/>
      <c r="K535" s="527"/>
      <c r="L535" s="527"/>
      <c r="M535" s="527"/>
      <c r="N535" s="527"/>
      <c r="O535" s="530"/>
      <c r="P535" s="531"/>
      <c r="Q535" s="527"/>
      <c r="R535" s="527"/>
      <c r="S535" s="527"/>
      <c r="T535" s="527"/>
      <c r="U535" s="527"/>
      <c r="V535" s="527"/>
      <c r="W535" s="527"/>
      <c r="X535" s="527"/>
      <c r="Y535" s="527"/>
      <c r="Z535" s="527"/>
      <c r="AA535" s="527"/>
    </row>
    <row r="536" spans="1:27" ht="15.75" customHeight="1">
      <c r="A536" s="527"/>
      <c r="B536" s="647"/>
      <c r="C536" s="527"/>
      <c r="D536" s="527"/>
      <c r="E536" s="527"/>
      <c r="F536" s="527"/>
      <c r="G536" s="527"/>
      <c r="H536" s="527"/>
      <c r="I536" s="527"/>
      <c r="J536" s="527"/>
      <c r="K536" s="527"/>
      <c r="L536" s="527"/>
      <c r="M536" s="527"/>
      <c r="N536" s="527"/>
      <c r="O536" s="530"/>
      <c r="P536" s="531"/>
      <c r="Q536" s="527"/>
      <c r="R536" s="527"/>
      <c r="S536" s="527"/>
      <c r="T536" s="527"/>
      <c r="U536" s="527"/>
      <c r="V536" s="527"/>
      <c r="W536" s="527"/>
      <c r="X536" s="527"/>
      <c r="Y536" s="527"/>
      <c r="Z536" s="527"/>
      <c r="AA536" s="527"/>
    </row>
    <row r="537" spans="1:27" ht="15.75" customHeight="1">
      <c r="A537" s="527"/>
      <c r="B537" s="647"/>
      <c r="C537" s="527"/>
      <c r="D537" s="527"/>
      <c r="E537" s="527"/>
      <c r="F537" s="527"/>
      <c r="G537" s="527"/>
      <c r="H537" s="527"/>
      <c r="I537" s="527"/>
      <c r="J537" s="527"/>
      <c r="K537" s="527"/>
      <c r="L537" s="527"/>
      <c r="M537" s="527"/>
      <c r="N537" s="527"/>
      <c r="O537" s="530"/>
      <c r="P537" s="531"/>
      <c r="Q537" s="527"/>
      <c r="R537" s="527"/>
      <c r="S537" s="527"/>
      <c r="T537" s="527"/>
      <c r="U537" s="527"/>
      <c r="V537" s="527"/>
      <c r="W537" s="527"/>
      <c r="X537" s="527"/>
      <c r="Y537" s="527"/>
      <c r="Z537" s="527"/>
      <c r="AA537" s="527"/>
    </row>
    <row r="538" spans="1:27" ht="15.75" customHeight="1">
      <c r="A538" s="527"/>
      <c r="B538" s="647"/>
      <c r="C538" s="527"/>
      <c r="D538" s="527"/>
      <c r="E538" s="527"/>
      <c r="F538" s="527"/>
      <c r="G538" s="527"/>
      <c r="H538" s="527"/>
      <c r="I538" s="527"/>
      <c r="J538" s="527"/>
      <c r="K538" s="527"/>
      <c r="L538" s="527"/>
      <c r="M538" s="527"/>
      <c r="N538" s="527"/>
      <c r="O538" s="530"/>
      <c r="P538" s="531"/>
      <c r="Q538" s="527"/>
      <c r="R538" s="527"/>
      <c r="S538" s="527"/>
      <c r="T538" s="527"/>
      <c r="U538" s="527"/>
      <c r="V538" s="527"/>
      <c r="W538" s="527"/>
      <c r="X538" s="527"/>
      <c r="Y538" s="527"/>
      <c r="Z538" s="527"/>
      <c r="AA538" s="527"/>
    </row>
    <row r="539" spans="1:27" ht="15.75" customHeight="1">
      <c r="A539" s="527"/>
      <c r="B539" s="647"/>
      <c r="C539" s="527"/>
      <c r="D539" s="527"/>
      <c r="E539" s="527"/>
      <c r="F539" s="527"/>
      <c r="G539" s="527"/>
      <c r="H539" s="527"/>
      <c r="I539" s="527"/>
      <c r="J539" s="527"/>
      <c r="K539" s="527"/>
      <c r="L539" s="527"/>
      <c r="M539" s="527"/>
      <c r="N539" s="527"/>
      <c r="O539" s="530"/>
      <c r="P539" s="531"/>
      <c r="Q539" s="527"/>
      <c r="R539" s="527"/>
      <c r="S539" s="527"/>
      <c r="T539" s="527"/>
      <c r="U539" s="527"/>
      <c r="V539" s="527"/>
      <c r="W539" s="527"/>
      <c r="X539" s="527"/>
      <c r="Y539" s="527"/>
      <c r="Z539" s="527"/>
      <c r="AA539" s="527"/>
    </row>
    <row r="540" spans="1:27" ht="15.75" customHeight="1">
      <c r="A540" s="527"/>
      <c r="B540" s="647"/>
      <c r="C540" s="527"/>
      <c r="D540" s="527"/>
      <c r="E540" s="527"/>
      <c r="F540" s="527"/>
      <c r="G540" s="527"/>
      <c r="H540" s="527"/>
      <c r="I540" s="527"/>
      <c r="J540" s="527"/>
      <c r="K540" s="527"/>
      <c r="L540" s="527"/>
      <c r="M540" s="527"/>
      <c r="N540" s="527"/>
      <c r="O540" s="530"/>
      <c r="P540" s="531"/>
      <c r="Q540" s="527"/>
      <c r="R540" s="527"/>
      <c r="S540" s="527"/>
      <c r="T540" s="527"/>
      <c r="U540" s="527"/>
      <c r="V540" s="527"/>
      <c r="W540" s="527"/>
      <c r="X540" s="527"/>
      <c r="Y540" s="527"/>
      <c r="Z540" s="527"/>
      <c r="AA540" s="527"/>
    </row>
    <row r="541" spans="1:27" ht="15.75" customHeight="1">
      <c r="A541" s="527"/>
      <c r="B541" s="647"/>
      <c r="C541" s="527"/>
      <c r="D541" s="527"/>
      <c r="E541" s="527"/>
      <c r="F541" s="527"/>
      <c r="G541" s="527"/>
      <c r="H541" s="527"/>
      <c r="I541" s="527"/>
      <c r="J541" s="527"/>
      <c r="K541" s="527"/>
      <c r="L541" s="527"/>
      <c r="M541" s="527"/>
      <c r="N541" s="527"/>
      <c r="O541" s="530"/>
      <c r="P541" s="531"/>
      <c r="Q541" s="527"/>
      <c r="R541" s="527"/>
      <c r="S541" s="527"/>
      <c r="T541" s="527"/>
      <c r="U541" s="527"/>
      <c r="V541" s="527"/>
      <c r="W541" s="527"/>
      <c r="X541" s="527"/>
      <c r="Y541" s="527"/>
      <c r="Z541" s="527"/>
      <c r="AA541" s="527"/>
    </row>
    <row r="542" spans="1:27" ht="15.75" customHeight="1">
      <c r="A542" s="527"/>
      <c r="B542" s="647"/>
      <c r="C542" s="527"/>
      <c r="D542" s="527"/>
      <c r="E542" s="527"/>
      <c r="F542" s="527"/>
      <c r="G542" s="527"/>
      <c r="H542" s="527"/>
      <c r="I542" s="527"/>
      <c r="J542" s="527"/>
      <c r="K542" s="527"/>
      <c r="L542" s="527"/>
      <c r="M542" s="527"/>
      <c r="N542" s="527"/>
      <c r="O542" s="530"/>
      <c r="P542" s="531"/>
      <c r="Q542" s="527"/>
      <c r="R542" s="527"/>
      <c r="S542" s="527"/>
      <c r="T542" s="527"/>
      <c r="U542" s="527"/>
      <c r="V542" s="527"/>
      <c r="W542" s="527"/>
      <c r="X542" s="527"/>
      <c r="Y542" s="527"/>
      <c r="Z542" s="527"/>
      <c r="AA542" s="527"/>
    </row>
    <row r="543" spans="1:27" ht="15.75" customHeight="1">
      <c r="A543" s="527"/>
      <c r="B543" s="647"/>
      <c r="C543" s="527"/>
      <c r="D543" s="527"/>
      <c r="E543" s="527"/>
      <c r="F543" s="527"/>
      <c r="G543" s="527"/>
      <c r="H543" s="527"/>
      <c r="I543" s="527"/>
      <c r="J543" s="527"/>
      <c r="K543" s="527"/>
      <c r="L543" s="527"/>
      <c r="M543" s="527"/>
      <c r="N543" s="527"/>
      <c r="O543" s="530"/>
      <c r="P543" s="531"/>
      <c r="Q543" s="527"/>
      <c r="R543" s="527"/>
      <c r="S543" s="527"/>
      <c r="T543" s="527"/>
      <c r="U543" s="527"/>
      <c r="V543" s="527"/>
      <c r="W543" s="527"/>
      <c r="X543" s="527"/>
      <c r="Y543" s="527"/>
      <c r="Z543" s="527"/>
      <c r="AA543" s="527"/>
    </row>
    <row r="544" spans="1:27" ht="15.75" customHeight="1">
      <c r="A544" s="527"/>
      <c r="B544" s="647"/>
      <c r="C544" s="527"/>
      <c r="D544" s="527"/>
      <c r="E544" s="527"/>
      <c r="F544" s="527"/>
      <c r="G544" s="527"/>
      <c r="H544" s="527"/>
      <c r="I544" s="527"/>
      <c r="J544" s="527"/>
      <c r="K544" s="527"/>
      <c r="L544" s="527"/>
      <c r="M544" s="527"/>
      <c r="N544" s="527"/>
      <c r="O544" s="530"/>
      <c r="P544" s="531"/>
      <c r="Q544" s="527"/>
      <c r="R544" s="527"/>
      <c r="S544" s="527"/>
      <c r="T544" s="527"/>
      <c r="U544" s="527"/>
      <c r="V544" s="527"/>
      <c r="W544" s="527"/>
      <c r="X544" s="527"/>
      <c r="Y544" s="527"/>
      <c r="Z544" s="527"/>
      <c r="AA544" s="527"/>
    </row>
    <row r="545" spans="1:27" ht="15.75" customHeight="1">
      <c r="A545" s="527"/>
      <c r="B545" s="647"/>
      <c r="C545" s="527"/>
      <c r="D545" s="527"/>
      <c r="E545" s="527"/>
      <c r="F545" s="527"/>
      <c r="G545" s="527"/>
      <c r="H545" s="527"/>
      <c r="I545" s="527"/>
      <c r="J545" s="527"/>
      <c r="K545" s="527"/>
      <c r="L545" s="527"/>
      <c r="M545" s="527"/>
      <c r="N545" s="527"/>
      <c r="O545" s="530"/>
      <c r="P545" s="531"/>
      <c r="Q545" s="527"/>
      <c r="R545" s="527"/>
      <c r="S545" s="527"/>
      <c r="T545" s="527"/>
      <c r="U545" s="527"/>
      <c r="V545" s="527"/>
      <c r="W545" s="527"/>
      <c r="X545" s="527"/>
      <c r="Y545" s="527"/>
      <c r="Z545" s="527"/>
      <c r="AA545" s="527"/>
    </row>
    <row r="546" spans="1:27" ht="15.75" customHeight="1">
      <c r="A546" s="527"/>
      <c r="B546" s="647"/>
      <c r="C546" s="527"/>
      <c r="D546" s="527"/>
      <c r="E546" s="527"/>
      <c r="F546" s="527"/>
      <c r="G546" s="527"/>
      <c r="H546" s="527"/>
      <c r="I546" s="527"/>
      <c r="J546" s="527"/>
      <c r="K546" s="527"/>
      <c r="L546" s="527"/>
      <c r="M546" s="527"/>
      <c r="N546" s="527"/>
      <c r="O546" s="530"/>
      <c r="P546" s="531"/>
      <c r="Q546" s="527"/>
      <c r="R546" s="527"/>
      <c r="S546" s="527"/>
      <c r="T546" s="527"/>
      <c r="U546" s="527"/>
      <c r="V546" s="527"/>
      <c r="W546" s="527"/>
      <c r="X546" s="527"/>
      <c r="Y546" s="527"/>
      <c r="Z546" s="527"/>
      <c r="AA546" s="527"/>
    </row>
    <row r="547" spans="1:27" ht="15.75" customHeight="1">
      <c r="A547" s="527"/>
      <c r="B547" s="647"/>
      <c r="C547" s="527"/>
      <c r="D547" s="527"/>
      <c r="E547" s="527"/>
      <c r="F547" s="527"/>
      <c r="G547" s="527"/>
      <c r="H547" s="527"/>
      <c r="I547" s="527"/>
      <c r="J547" s="527"/>
      <c r="K547" s="527"/>
      <c r="L547" s="527"/>
      <c r="M547" s="527"/>
      <c r="N547" s="527"/>
      <c r="O547" s="530"/>
      <c r="P547" s="531"/>
      <c r="Q547" s="527"/>
      <c r="R547" s="527"/>
      <c r="S547" s="527"/>
      <c r="T547" s="527"/>
      <c r="U547" s="527"/>
      <c r="V547" s="527"/>
      <c r="W547" s="527"/>
      <c r="X547" s="527"/>
      <c r="Y547" s="527"/>
      <c r="Z547" s="527"/>
      <c r="AA547" s="527"/>
    </row>
    <row r="548" spans="1:27" ht="15.75" customHeight="1">
      <c r="A548" s="527"/>
      <c r="B548" s="647"/>
      <c r="C548" s="527"/>
      <c r="D548" s="527"/>
      <c r="E548" s="527"/>
      <c r="F548" s="527"/>
      <c r="G548" s="527"/>
      <c r="H548" s="527"/>
      <c r="I548" s="527"/>
      <c r="J548" s="527"/>
      <c r="K548" s="527"/>
      <c r="L548" s="527"/>
      <c r="M548" s="527"/>
      <c r="N548" s="527"/>
      <c r="O548" s="530"/>
      <c r="P548" s="531"/>
      <c r="Q548" s="527"/>
      <c r="R548" s="527"/>
      <c r="S548" s="527"/>
      <c r="T548" s="527"/>
      <c r="U548" s="527"/>
      <c r="V548" s="527"/>
      <c r="W548" s="527"/>
      <c r="X548" s="527"/>
      <c r="Y548" s="527"/>
      <c r="Z548" s="527"/>
      <c r="AA548" s="527"/>
    </row>
    <row r="549" spans="1:27" ht="15.75" customHeight="1">
      <c r="A549" s="527"/>
      <c r="B549" s="647"/>
      <c r="C549" s="527"/>
      <c r="D549" s="527"/>
      <c r="E549" s="527"/>
      <c r="F549" s="527"/>
      <c r="G549" s="527"/>
      <c r="H549" s="527"/>
      <c r="I549" s="527"/>
      <c r="J549" s="527"/>
      <c r="K549" s="527"/>
      <c r="L549" s="527"/>
      <c r="M549" s="527"/>
      <c r="N549" s="527"/>
      <c r="O549" s="530"/>
      <c r="P549" s="531"/>
      <c r="Q549" s="527"/>
      <c r="R549" s="527"/>
      <c r="S549" s="527"/>
      <c r="T549" s="527"/>
      <c r="U549" s="527"/>
      <c r="V549" s="527"/>
      <c r="W549" s="527"/>
      <c r="X549" s="527"/>
      <c r="Y549" s="527"/>
      <c r="Z549" s="527"/>
      <c r="AA549" s="527"/>
    </row>
    <row r="550" spans="1:27" ht="15.75" customHeight="1">
      <c r="A550" s="527"/>
      <c r="B550" s="647"/>
      <c r="C550" s="527"/>
      <c r="D550" s="527"/>
      <c r="E550" s="527"/>
      <c r="F550" s="527"/>
      <c r="G550" s="527"/>
      <c r="H550" s="527"/>
      <c r="I550" s="527"/>
      <c r="J550" s="527"/>
      <c r="K550" s="527"/>
      <c r="L550" s="527"/>
      <c r="M550" s="527"/>
      <c r="N550" s="527"/>
      <c r="O550" s="530"/>
      <c r="P550" s="531"/>
      <c r="Q550" s="527"/>
      <c r="R550" s="527"/>
      <c r="S550" s="527"/>
      <c r="T550" s="527"/>
      <c r="U550" s="527"/>
      <c r="V550" s="527"/>
      <c r="W550" s="527"/>
      <c r="X550" s="527"/>
      <c r="Y550" s="527"/>
      <c r="Z550" s="527"/>
      <c r="AA550" s="527"/>
    </row>
    <row r="551" spans="1:27" ht="15.75" customHeight="1">
      <c r="A551" s="527"/>
      <c r="B551" s="647"/>
      <c r="C551" s="527"/>
      <c r="D551" s="527"/>
      <c r="E551" s="527"/>
      <c r="F551" s="527"/>
      <c r="G551" s="527"/>
      <c r="H551" s="527"/>
      <c r="I551" s="527"/>
      <c r="J551" s="527"/>
      <c r="K551" s="527"/>
      <c r="L551" s="527"/>
      <c r="M551" s="527"/>
      <c r="N551" s="527"/>
      <c r="O551" s="530"/>
      <c r="P551" s="531"/>
      <c r="Q551" s="527"/>
      <c r="R551" s="527"/>
      <c r="S551" s="527"/>
      <c r="T551" s="527"/>
      <c r="U551" s="527"/>
      <c r="V551" s="527"/>
      <c r="W551" s="527"/>
      <c r="X551" s="527"/>
      <c r="Y551" s="527"/>
      <c r="Z551" s="527"/>
      <c r="AA551" s="527"/>
    </row>
    <row r="552" spans="1:27" ht="15.75" customHeight="1">
      <c r="A552" s="527"/>
      <c r="B552" s="647"/>
      <c r="C552" s="527"/>
      <c r="D552" s="527"/>
      <c r="E552" s="527"/>
      <c r="F552" s="527"/>
      <c r="G552" s="527"/>
      <c r="H552" s="527"/>
      <c r="I552" s="527"/>
      <c r="J552" s="527"/>
      <c r="K552" s="527"/>
      <c r="L552" s="527"/>
      <c r="M552" s="527"/>
      <c r="N552" s="527"/>
      <c r="O552" s="530"/>
      <c r="P552" s="531"/>
      <c r="Q552" s="527"/>
      <c r="R552" s="527"/>
      <c r="S552" s="527"/>
      <c r="T552" s="527"/>
      <c r="U552" s="527"/>
      <c r="V552" s="527"/>
      <c r="W552" s="527"/>
      <c r="X552" s="527"/>
      <c r="Y552" s="527"/>
      <c r="Z552" s="527"/>
      <c r="AA552" s="527"/>
    </row>
    <row r="553" spans="1:27" ht="15.75" customHeight="1">
      <c r="A553" s="527"/>
      <c r="B553" s="647"/>
      <c r="C553" s="527"/>
      <c r="D553" s="527"/>
      <c r="E553" s="527"/>
      <c r="F553" s="527"/>
      <c r="G553" s="527"/>
      <c r="H553" s="527"/>
      <c r="I553" s="527"/>
      <c r="J553" s="527"/>
      <c r="K553" s="527"/>
      <c r="L553" s="527"/>
      <c r="M553" s="527"/>
      <c r="N553" s="527"/>
      <c r="O553" s="530"/>
      <c r="P553" s="531"/>
      <c r="Q553" s="527"/>
      <c r="R553" s="527"/>
      <c r="S553" s="527"/>
      <c r="T553" s="527"/>
      <c r="U553" s="527"/>
      <c r="V553" s="527"/>
      <c r="W553" s="527"/>
      <c r="X553" s="527"/>
      <c r="Y553" s="527"/>
      <c r="Z553" s="527"/>
      <c r="AA553" s="527"/>
    </row>
    <row r="554" spans="1:27" ht="15.75" customHeight="1">
      <c r="A554" s="527"/>
      <c r="B554" s="647"/>
      <c r="C554" s="527"/>
      <c r="D554" s="527"/>
      <c r="E554" s="527"/>
      <c r="F554" s="527"/>
      <c r="G554" s="527"/>
      <c r="H554" s="527"/>
      <c r="I554" s="527"/>
      <c r="J554" s="527"/>
      <c r="K554" s="527"/>
      <c r="L554" s="527"/>
      <c r="M554" s="527"/>
      <c r="N554" s="527"/>
      <c r="O554" s="530"/>
      <c r="P554" s="531"/>
      <c r="Q554" s="527"/>
      <c r="R554" s="527"/>
      <c r="S554" s="527"/>
      <c r="T554" s="527"/>
      <c r="U554" s="527"/>
      <c r="V554" s="527"/>
      <c r="W554" s="527"/>
      <c r="X554" s="527"/>
      <c r="Y554" s="527"/>
      <c r="Z554" s="527"/>
      <c r="AA554" s="527"/>
    </row>
    <row r="555" spans="1:27" ht="15.75" customHeight="1">
      <c r="A555" s="527"/>
      <c r="B555" s="647"/>
      <c r="C555" s="527"/>
      <c r="D555" s="527"/>
      <c r="E555" s="527"/>
      <c r="F555" s="527"/>
      <c r="G555" s="527"/>
      <c r="H555" s="527"/>
      <c r="I555" s="527"/>
      <c r="J555" s="527"/>
      <c r="K555" s="527"/>
      <c r="L555" s="527"/>
      <c r="M555" s="527"/>
      <c r="N555" s="527"/>
      <c r="O555" s="530"/>
      <c r="P555" s="531"/>
      <c r="Q555" s="527"/>
      <c r="R555" s="527"/>
      <c r="S555" s="527"/>
      <c r="T555" s="527"/>
      <c r="U555" s="527"/>
      <c r="V555" s="527"/>
      <c r="W555" s="527"/>
      <c r="X555" s="527"/>
      <c r="Y555" s="527"/>
      <c r="Z555" s="527"/>
      <c r="AA555" s="527"/>
    </row>
    <row r="556" spans="1:27" ht="15.75" customHeight="1">
      <c r="A556" s="527"/>
      <c r="B556" s="647"/>
      <c r="C556" s="527"/>
      <c r="D556" s="527"/>
      <c r="E556" s="527"/>
      <c r="F556" s="527"/>
      <c r="G556" s="527"/>
      <c r="H556" s="527"/>
      <c r="I556" s="527"/>
      <c r="J556" s="527"/>
      <c r="K556" s="527"/>
      <c r="L556" s="527"/>
      <c r="M556" s="527"/>
      <c r="N556" s="527"/>
      <c r="O556" s="530"/>
      <c r="P556" s="531"/>
      <c r="Q556" s="527"/>
      <c r="R556" s="527"/>
      <c r="S556" s="527"/>
      <c r="T556" s="527"/>
      <c r="U556" s="527"/>
      <c r="V556" s="527"/>
      <c r="W556" s="527"/>
      <c r="X556" s="527"/>
      <c r="Y556" s="527"/>
      <c r="Z556" s="527"/>
      <c r="AA556" s="527"/>
    </row>
    <row r="557" spans="1:27" ht="15.75" customHeight="1">
      <c r="A557" s="527"/>
      <c r="B557" s="647"/>
      <c r="C557" s="527"/>
      <c r="D557" s="527"/>
      <c r="E557" s="527"/>
      <c r="F557" s="527"/>
      <c r="G557" s="527"/>
      <c r="H557" s="527"/>
      <c r="I557" s="527"/>
      <c r="J557" s="527"/>
      <c r="K557" s="527"/>
      <c r="L557" s="527"/>
      <c r="M557" s="527"/>
      <c r="N557" s="527"/>
      <c r="O557" s="530"/>
      <c r="P557" s="531"/>
      <c r="Q557" s="527"/>
      <c r="R557" s="527"/>
      <c r="S557" s="527"/>
      <c r="T557" s="527"/>
      <c r="U557" s="527"/>
      <c r="V557" s="527"/>
      <c r="W557" s="527"/>
      <c r="X557" s="527"/>
      <c r="Y557" s="527"/>
      <c r="Z557" s="527"/>
      <c r="AA557" s="527"/>
    </row>
    <row r="558" spans="1:27" ht="15.75" customHeight="1">
      <c r="A558" s="527"/>
      <c r="B558" s="647"/>
      <c r="C558" s="527"/>
      <c r="D558" s="527"/>
      <c r="E558" s="527"/>
      <c r="F558" s="527"/>
      <c r="G558" s="527"/>
      <c r="H558" s="527"/>
      <c r="I558" s="527"/>
      <c r="J558" s="527"/>
      <c r="K558" s="527"/>
      <c r="L558" s="527"/>
      <c r="M558" s="527"/>
      <c r="N558" s="527"/>
      <c r="O558" s="530"/>
      <c r="P558" s="531"/>
      <c r="Q558" s="527"/>
      <c r="R558" s="527"/>
      <c r="S558" s="527"/>
      <c r="T558" s="527"/>
      <c r="U558" s="527"/>
      <c r="V558" s="527"/>
      <c r="W558" s="527"/>
      <c r="X558" s="527"/>
      <c r="Y558" s="527"/>
      <c r="Z558" s="527"/>
      <c r="AA558" s="527"/>
    </row>
    <row r="559" spans="1:27" ht="15.75" customHeight="1">
      <c r="A559" s="527"/>
      <c r="B559" s="647"/>
      <c r="C559" s="527"/>
      <c r="D559" s="527"/>
      <c r="E559" s="527"/>
      <c r="F559" s="527"/>
      <c r="G559" s="527"/>
      <c r="H559" s="527"/>
      <c r="I559" s="527"/>
      <c r="J559" s="527"/>
      <c r="K559" s="527"/>
      <c r="L559" s="527"/>
      <c r="M559" s="527"/>
      <c r="N559" s="527"/>
      <c r="O559" s="530"/>
      <c r="P559" s="531"/>
      <c r="Q559" s="527"/>
      <c r="R559" s="527"/>
      <c r="S559" s="527"/>
      <c r="T559" s="527"/>
      <c r="U559" s="527"/>
      <c r="V559" s="527"/>
      <c r="W559" s="527"/>
      <c r="X559" s="527"/>
      <c r="Y559" s="527"/>
      <c r="Z559" s="527"/>
      <c r="AA559" s="527"/>
    </row>
    <row r="560" spans="1:27" ht="15.75" customHeight="1">
      <c r="A560" s="527"/>
      <c r="B560" s="647"/>
      <c r="C560" s="527"/>
      <c r="D560" s="527"/>
      <c r="E560" s="527"/>
      <c r="F560" s="527"/>
      <c r="G560" s="527"/>
      <c r="H560" s="527"/>
      <c r="I560" s="527"/>
      <c r="J560" s="527"/>
      <c r="K560" s="527"/>
      <c r="L560" s="527"/>
      <c r="M560" s="527"/>
      <c r="N560" s="527"/>
      <c r="O560" s="530"/>
      <c r="P560" s="531"/>
      <c r="Q560" s="527"/>
      <c r="R560" s="527"/>
      <c r="S560" s="527"/>
      <c r="T560" s="527"/>
      <c r="U560" s="527"/>
      <c r="V560" s="527"/>
      <c r="W560" s="527"/>
      <c r="X560" s="527"/>
      <c r="Y560" s="527"/>
      <c r="Z560" s="527"/>
      <c r="AA560" s="527"/>
    </row>
    <row r="561" spans="1:27" ht="15.75" customHeight="1">
      <c r="A561" s="527"/>
      <c r="B561" s="647"/>
      <c r="C561" s="527"/>
      <c r="D561" s="527"/>
      <c r="E561" s="527"/>
      <c r="F561" s="527"/>
      <c r="G561" s="527"/>
      <c r="H561" s="527"/>
      <c r="I561" s="527"/>
      <c r="J561" s="527"/>
      <c r="K561" s="527"/>
      <c r="L561" s="527"/>
      <c r="M561" s="527"/>
      <c r="N561" s="527"/>
      <c r="O561" s="530"/>
      <c r="P561" s="531"/>
      <c r="Q561" s="527"/>
      <c r="R561" s="527"/>
      <c r="S561" s="527"/>
      <c r="T561" s="527"/>
      <c r="U561" s="527"/>
      <c r="V561" s="527"/>
      <c r="W561" s="527"/>
      <c r="X561" s="527"/>
      <c r="Y561" s="527"/>
      <c r="Z561" s="527"/>
      <c r="AA561" s="527"/>
    </row>
    <row r="562" spans="1:27" ht="15.75" customHeight="1">
      <c r="A562" s="527"/>
      <c r="B562" s="647"/>
      <c r="C562" s="527"/>
      <c r="D562" s="527"/>
      <c r="E562" s="527"/>
      <c r="F562" s="527"/>
      <c r="G562" s="527"/>
      <c r="H562" s="527"/>
      <c r="I562" s="527"/>
      <c r="J562" s="527"/>
      <c r="K562" s="527"/>
      <c r="L562" s="527"/>
      <c r="M562" s="527"/>
      <c r="N562" s="527"/>
      <c r="O562" s="530"/>
      <c r="P562" s="531"/>
      <c r="Q562" s="527"/>
      <c r="R562" s="527"/>
      <c r="S562" s="527"/>
      <c r="T562" s="527"/>
      <c r="U562" s="527"/>
      <c r="V562" s="527"/>
      <c r="W562" s="527"/>
      <c r="X562" s="527"/>
      <c r="Y562" s="527"/>
      <c r="Z562" s="527"/>
      <c r="AA562" s="527"/>
    </row>
    <row r="563" spans="1:27" ht="15.75" customHeight="1">
      <c r="A563" s="527"/>
      <c r="B563" s="647"/>
      <c r="C563" s="527"/>
      <c r="D563" s="527"/>
      <c r="E563" s="527"/>
      <c r="F563" s="527"/>
      <c r="G563" s="527"/>
      <c r="H563" s="527"/>
      <c r="I563" s="527"/>
      <c r="J563" s="527"/>
      <c r="K563" s="527"/>
      <c r="L563" s="527"/>
      <c r="M563" s="527"/>
      <c r="N563" s="527"/>
      <c r="O563" s="530"/>
      <c r="P563" s="531"/>
      <c r="Q563" s="527"/>
      <c r="R563" s="527"/>
      <c r="S563" s="527"/>
      <c r="T563" s="527"/>
      <c r="U563" s="527"/>
      <c r="V563" s="527"/>
      <c r="W563" s="527"/>
      <c r="X563" s="527"/>
      <c r="Y563" s="527"/>
      <c r="Z563" s="527"/>
      <c r="AA563" s="527"/>
    </row>
    <row r="564" spans="1:27" ht="15.75" customHeight="1">
      <c r="A564" s="527"/>
      <c r="B564" s="647"/>
      <c r="C564" s="527"/>
      <c r="D564" s="527"/>
      <c r="E564" s="527"/>
      <c r="F564" s="527"/>
      <c r="G564" s="527"/>
      <c r="H564" s="527"/>
      <c r="I564" s="527"/>
      <c r="J564" s="527"/>
      <c r="K564" s="527"/>
      <c r="L564" s="527"/>
      <c r="M564" s="527"/>
      <c r="N564" s="527"/>
      <c r="O564" s="530"/>
      <c r="P564" s="531"/>
      <c r="Q564" s="527"/>
      <c r="R564" s="527"/>
      <c r="S564" s="527"/>
      <c r="T564" s="527"/>
      <c r="U564" s="527"/>
      <c r="V564" s="527"/>
      <c r="W564" s="527"/>
      <c r="X564" s="527"/>
      <c r="Y564" s="527"/>
      <c r="Z564" s="527"/>
      <c r="AA564" s="527"/>
    </row>
    <row r="565" spans="1:27" ht="15.75" customHeight="1">
      <c r="A565" s="527"/>
      <c r="B565" s="647"/>
      <c r="C565" s="527"/>
      <c r="D565" s="527"/>
      <c r="E565" s="527"/>
      <c r="F565" s="527"/>
      <c r="G565" s="527"/>
      <c r="H565" s="527"/>
      <c r="I565" s="527"/>
      <c r="J565" s="527"/>
      <c r="K565" s="527"/>
      <c r="L565" s="527"/>
      <c r="M565" s="527"/>
      <c r="N565" s="527"/>
      <c r="O565" s="530"/>
      <c r="P565" s="531"/>
      <c r="Q565" s="527"/>
      <c r="R565" s="527"/>
      <c r="S565" s="527"/>
      <c r="T565" s="527"/>
      <c r="U565" s="527"/>
      <c r="V565" s="527"/>
      <c r="W565" s="527"/>
      <c r="X565" s="527"/>
      <c r="Y565" s="527"/>
      <c r="Z565" s="527"/>
      <c r="AA565" s="527"/>
    </row>
    <row r="566" spans="1:27" ht="15.75" customHeight="1">
      <c r="A566" s="527"/>
      <c r="B566" s="647"/>
      <c r="C566" s="527"/>
      <c r="D566" s="527"/>
      <c r="E566" s="527"/>
      <c r="F566" s="527"/>
      <c r="G566" s="527"/>
      <c r="H566" s="527"/>
      <c r="I566" s="527"/>
      <c r="J566" s="527"/>
      <c r="K566" s="527"/>
      <c r="L566" s="527"/>
      <c r="M566" s="527"/>
      <c r="N566" s="527"/>
      <c r="O566" s="530"/>
      <c r="P566" s="531"/>
      <c r="Q566" s="527"/>
      <c r="R566" s="527"/>
      <c r="S566" s="527"/>
      <c r="T566" s="527"/>
      <c r="U566" s="527"/>
      <c r="V566" s="527"/>
      <c r="W566" s="527"/>
      <c r="X566" s="527"/>
      <c r="Y566" s="527"/>
      <c r="Z566" s="527"/>
      <c r="AA566" s="527"/>
    </row>
    <row r="567" spans="1:27" ht="15.75" customHeight="1">
      <c r="A567" s="527"/>
      <c r="B567" s="647"/>
      <c r="C567" s="527"/>
      <c r="D567" s="527"/>
      <c r="E567" s="527"/>
      <c r="F567" s="527"/>
      <c r="G567" s="527"/>
      <c r="H567" s="527"/>
      <c r="I567" s="527"/>
      <c r="J567" s="527"/>
      <c r="K567" s="527"/>
      <c r="L567" s="527"/>
      <c r="M567" s="527"/>
      <c r="N567" s="527"/>
      <c r="O567" s="530"/>
      <c r="P567" s="531"/>
      <c r="Q567" s="527"/>
      <c r="R567" s="527"/>
      <c r="S567" s="527"/>
      <c r="T567" s="527"/>
      <c r="U567" s="527"/>
      <c r="V567" s="527"/>
      <c r="W567" s="527"/>
      <c r="X567" s="527"/>
      <c r="Y567" s="527"/>
      <c r="Z567" s="527"/>
      <c r="AA567" s="527"/>
    </row>
    <row r="568" spans="1:27" ht="15.75" customHeight="1">
      <c r="A568" s="527"/>
      <c r="B568" s="647"/>
      <c r="C568" s="527"/>
      <c r="D568" s="527"/>
      <c r="E568" s="527"/>
      <c r="F568" s="527"/>
      <c r="G568" s="527"/>
      <c r="H568" s="527"/>
      <c r="I568" s="527"/>
      <c r="J568" s="527"/>
      <c r="K568" s="527"/>
      <c r="L568" s="527"/>
      <c r="M568" s="527"/>
      <c r="N568" s="527"/>
      <c r="O568" s="530"/>
      <c r="P568" s="531"/>
      <c r="Q568" s="527"/>
      <c r="R568" s="527"/>
      <c r="S568" s="527"/>
      <c r="T568" s="527"/>
      <c r="U568" s="527"/>
      <c r="V568" s="527"/>
      <c r="W568" s="527"/>
      <c r="X568" s="527"/>
      <c r="Y568" s="527"/>
      <c r="Z568" s="527"/>
      <c r="AA568" s="527"/>
    </row>
    <row r="569" spans="1:27" ht="15.75" customHeight="1">
      <c r="A569" s="527"/>
      <c r="B569" s="647"/>
      <c r="C569" s="527"/>
      <c r="D569" s="527"/>
      <c r="E569" s="527"/>
      <c r="F569" s="527"/>
      <c r="G569" s="527"/>
      <c r="H569" s="527"/>
      <c r="I569" s="527"/>
      <c r="J569" s="527"/>
      <c r="K569" s="527"/>
      <c r="L569" s="527"/>
      <c r="M569" s="527"/>
      <c r="N569" s="527"/>
      <c r="O569" s="530"/>
      <c r="P569" s="531"/>
      <c r="Q569" s="527"/>
      <c r="R569" s="527"/>
      <c r="S569" s="527"/>
      <c r="T569" s="527"/>
      <c r="U569" s="527"/>
      <c r="V569" s="527"/>
      <c r="W569" s="527"/>
      <c r="X569" s="527"/>
      <c r="Y569" s="527"/>
      <c r="Z569" s="527"/>
      <c r="AA569" s="527"/>
    </row>
    <row r="570" spans="1:27" ht="15.75" customHeight="1">
      <c r="A570" s="527"/>
      <c r="B570" s="647"/>
      <c r="C570" s="527"/>
      <c r="D570" s="527"/>
      <c r="E570" s="527"/>
      <c r="F570" s="527"/>
      <c r="G570" s="527"/>
      <c r="H570" s="527"/>
      <c r="I570" s="527"/>
      <c r="J570" s="527"/>
      <c r="K570" s="527"/>
      <c r="L570" s="527"/>
      <c r="M570" s="527"/>
      <c r="N570" s="527"/>
      <c r="O570" s="530"/>
      <c r="P570" s="531"/>
      <c r="Q570" s="527"/>
      <c r="R570" s="527"/>
      <c r="S570" s="527"/>
      <c r="T570" s="527"/>
      <c r="U570" s="527"/>
      <c r="V570" s="527"/>
      <c r="W570" s="527"/>
      <c r="X570" s="527"/>
      <c r="Y570" s="527"/>
      <c r="Z570" s="527"/>
      <c r="AA570" s="527"/>
    </row>
    <row r="571" spans="1:27" ht="15.75" customHeight="1">
      <c r="A571" s="527"/>
      <c r="B571" s="647"/>
      <c r="C571" s="527"/>
      <c r="D571" s="527"/>
      <c r="E571" s="527"/>
      <c r="F571" s="527"/>
      <c r="G571" s="527"/>
      <c r="H571" s="527"/>
      <c r="I571" s="527"/>
      <c r="J571" s="527"/>
      <c r="K571" s="527"/>
      <c r="L571" s="527"/>
      <c r="M571" s="527"/>
      <c r="N571" s="527"/>
      <c r="O571" s="530"/>
      <c r="P571" s="531"/>
      <c r="Q571" s="527"/>
      <c r="R571" s="527"/>
      <c r="S571" s="527"/>
      <c r="T571" s="527"/>
      <c r="U571" s="527"/>
      <c r="V571" s="527"/>
      <c r="W571" s="527"/>
      <c r="X571" s="527"/>
      <c r="Y571" s="527"/>
      <c r="Z571" s="527"/>
      <c r="AA571" s="527"/>
    </row>
    <row r="572" spans="1:27" ht="15.75" customHeight="1">
      <c r="A572" s="527"/>
      <c r="B572" s="647"/>
      <c r="C572" s="527"/>
      <c r="D572" s="527"/>
      <c r="E572" s="527"/>
      <c r="F572" s="527"/>
      <c r="G572" s="527"/>
      <c r="H572" s="527"/>
      <c r="I572" s="527"/>
      <c r="J572" s="527"/>
      <c r="K572" s="527"/>
      <c r="L572" s="527"/>
      <c r="M572" s="527"/>
      <c r="N572" s="527"/>
      <c r="O572" s="530"/>
      <c r="P572" s="531"/>
      <c r="Q572" s="527"/>
      <c r="R572" s="527"/>
      <c r="S572" s="527"/>
      <c r="T572" s="527"/>
      <c r="U572" s="527"/>
      <c r="V572" s="527"/>
      <c r="W572" s="527"/>
      <c r="X572" s="527"/>
      <c r="Y572" s="527"/>
      <c r="Z572" s="527"/>
      <c r="AA572" s="527"/>
    </row>
    <row r="573" spans="1:27" ht="15.75" customHeight="1">
      <c r="A573" s="527"/>
      <c r="B573" s="647"/>
      <c r="C573" s="527"/>
      <c r="D573" s="527"/>
      <c r="E573" s="527"/>
      <c r="F573" s="527"/>
      <c r="G573" s="527"/>
      <c r="H573" s="527"/>
      <c r="I573" s="527"/>
      <c r="J573" s="527"/>
      <c r="K573" s="527"/>
      <c r="L573" s="527"/>
      <c r="M573" s="527"/>
      <c r="N573" s="527"/>
      <c r="O573" s="530"/>
      <c r="P573" s="531"/>
      <c r="Q573" s="527"/>
      <c r="R573" s="527"/>
      <c r="S573" s="527"/>
      <c r="T573" s="527"/>
      <c r="U573" s="527"/>
      <c r="V573" s="527"/>
      <c r="W573" s="527"/>
      <c r="X573" s="527"/>
      <c r="Y573" s="527"/>
      <c r="Z573" s="527"/>
      <c r="AA573" s="527"/>
    </row>
    <row r="574" spans="1:27" ht="15.75" customHeight="1">
      <c r="A574" s="527"/>
      <c r="B574" s="647"/>
      <c r="C574" s="527"/>
      <c r="D574" s="527"/>
      <c r="E574" s="527"/>
      <c r="F574" s="527"/>
      <c r="G574" s="527"/>
      <c r="H574" s="527"/>
      <c r="I574" s="527"/>
      <c r="J574" s="527"/>
      <c r="K574" s="527"/>
      <c r="L574" s="527"/>
      <c r="M574" s="527"/>
      <c r="N574" s="527"/>
      <c r="O574" s="530"/>
      <c r="P574" s="531"/>
      <c r="Q574" s="527"/>
      <c r="R574" s="527"/>
      <c r="S574" s="527"/>
      <c r="T574" s="527"/>
      <c r="U574" s="527"/>
      <c r="V574" s="527"/>
      <c r="W574" s="527"/>
      <c r="X574" s="527"/>
      <c r="Y574" s="527"/>
      <c r="Z574" s="527"/>
      <c r="AA574" s="527"/>
    </row>
    <row r="575" spans="1:27" ht="15.75" customHeight="1">
      <c r="A575" s="527"/>
      <c r="B575" s="647"/>
      <c r="C575" s="527"/>
      <c r="D575" s="527"/>
      <c r="E575" s="527"/>
      <c r="F575" s="527"/>
      <c r="G575" s="527"/>
      <c r="H575" s="527"/>
      <c r="I575" s="527"/>
      <c r="J575" s="527"/>
      <c r="K575" s="527"/>
      <c r="L575" s="527"/>
      <c r="M575" s="527"/>
      <c r="N575" s="527"/>
      <c r="O575" s="530"/>
      <c r="P575" s="531"/>
      <c r="Q575" s="527"/>
      <c r="R575" s="527"/>
      <c r="S575" s="527"/>
      <c r="T575" s="527"/>
      <c r="U575" s="527"/>
      <c r="V575" s="527"/>
      <c r="W575" s="527"/>
      <c r="X575" s="527"/>
      <c r="Y575" s="527"/>
      <c r="Z575" s="527"/>
      <c r="AA575" s="527"/>
    </row>
    <row r="576" spans="1:27" ht="15.75" customHeight="1">
      <c r="A576" s="527"/>
      <c r="B576" s="647"/>
      <c r="C576" s="527"/>
      <c r="D576" s="527"/>
      <c r="E576" s="527"/>
      <c r="F576" s="527"/>
      <c r="G576" s="527"/>
      <c r="H576" s="527"/>
      <c r="I576" s="527"/>
      <c r="J576" s="527"/>
      <c r="K576" s="527"/>
      <c r="L576" s="527"/>
      <c r="M576" s="527"/>
      <c r="N576" s="527"/>
      <c r="O576" s="530"/>
      <c r="P576" s="531"/>
      <c r="Q576" s="527"/>
      <c r="R576" s="527"/>
      <c r="S576" s="527"/>
      <c r="T576" s="527"/>
      <c r="U576" s="527"/>
      <c r="V576" s="527"/>
      <c r="W576" s="527"/>
      <c r="X576" s="527"/>
      <c r="Y576" s="527"/>
      <c r="Z576" s="527"/>
      <c r="AA576" s="527"/>
    </row>
    <row r="577" spans="1:27" ht="15.75" customHeight="1">
      <c r="A577" s="527"/>
      <c r="B577" s="647"/>
      <c r="C577" s="527"/>
      <c r="D577" s="527"/>
      <c r="E577" s="527"/>
      <c r="F577" s="527"/>
      <c r="G577" s="527"/>
      <c r="H577" s="527"/>
      <c r="I577" s="527"/>
      <c r="J577" s="527"/>
      <c r="K577" s="527"/>
      <c r="L577" s="527"/>
      <c r="M577" s="527"/>
      <c r="N577" s="527"/>
      <c r="O577" s="530"/>
      <c r="P577" s="531"/>
      <c r="Q577" s="527"/>
      <c r="R577" s="527"/>
      <c r="S577" s="527"/>
      <c r="T577" s="527"/>
      <c r="U577" s="527"/>
      <c r="V577" s="527"/>
      <c r="W577" s="527"/>
      <c r="X577" s="527"/>
      <c r="Y577" s="527"/>
      <c r="Z577" s="527"/>
      <c r="AA577" s="527"/>
    </row>
    <row r="578" spans="1:27" ht="15.75" customHeight="1">
      <c r="A578" s="527"/>
      <c r="B578" s="647"/>
      <c r="C578" s="527"/>
      <c r="D578" s="527"/>
      <c r="E578" s="527"/>
      <c r="F578" s="527"/>
      <c r="G578" s="527"/>
      <c r="H578" s="527"/>
      <c r="I578" s="527"/>
      <c r="J578" s="527"/>
      <c r="K578" s="527"/>
      <c r="L578" s="527"/>
      <c r="M578" s="527"/>
      <c r="N578" s="527"/>
      <c r="O578" s="530"/>
      <c r="P578" s="531"/>
      <c r="Q578" s="527"/>
      <c r="R578" s="527"/>
      <c r="S578" s="527"/>
      <c r="T578" s="527"/>
      <c r="U578" s="527"/>
      <c r="V578" s="527"/>
      <c r="W578" s="527"/>
      <c r="X578" s="527"/>
      <c r="Y578" s="527"/>
      <c r="Z578" s="527"/>
      <c r="AA578" s="527"/>
    </row>
    <row r="579" spans="1:27" ht="15.75" customHeight="1">
      <c r="A579" s="527"/>
      <c r="B579" s="647"/>
      <c r="C579" s="527"/>
      <c r="D579" s="527"/>
      <c r="E579" s="527"/>
      <c r="F579" s="527"/>
      <c r="G579" s="527"/>
      <c r="H579" s="527"/>
      <c r="I579" s="527"/>
      <c r="J579" s="527"/>
      <c r="K579" s="527"/>
      <c r="L579" s="527"/>
      <c r="M579" s="527"/>
      <c r="N579" s="527"/>
      <c r="O579" s="530"/>
      <c r="P579" s="531"/>
      <c r="Q579" s="527"/>
      <c r="R579" s="527"/>
      <c r="S579" s="527"/>
      <c r="T579" s="527"/>
      <c r="U579" s="527"/>
      <c r="V579" s="527"/>
      <c r="W579" s="527"/>
      <c r="X579" s="527"/>
      <c r="Y579" s="527"/>
      <c r="Z579" s="527"/>
      <c r="AA579" s="527"/>
    </row>
    <row r="580" spans="1:27" ht="15.75" customHeight="1">
      <c r="A580" s="527"/>
      <c r="B580" s="647"/>
      <c r="C580" s="527"/>
      <c r="D580" s="527"/>
      <c r="E580" s="527"/>
      <c r="F580" s="527"/>
      <c r="G580" s="527"/>
      <c r="H580" s="527"/>
      <c r="I580" s="527"/>
      <c r="J580" s="527"/>
      <c r="K580" s="527"/>
      <c r="L580" s="527"/>
      <c r="M580" s="527"/>
      <c r="N580" s="527"/>
      <c r="O580" s="530"/>
      <c r="P580" s="531"/>
      <c r="Q580" s="527"/>
      <c r="R580" s="527"/>
      <c r="S580" s="527"/>
      <c r="T580" s="527"/>
      <c r="U580" s="527"/>
      <c r="V580" s="527"/>
      <c r="W580" s="527"/>
      <c r="X580" s="527"/>
      <c r="Y580" s="527"/>
      <c r="Z580" s="527"/>
      <c r="AA580" s="527"/>
    </row>
    <row r="581" spans="1:27" ht="15.75" customHeight="1">
      <c r="A581" s="527"/>
      <c r="B581" s="647"/>
      <c r="C581" s="527"/>
      <c r="D581" s="527"/>
      <c r="E581" s="527"/>
      <c r="F581" s="527"/>
      <c r="G581" s="527"/>
      <c r="H581" s="527"/>
      <c r="I581" s="527"/>
      <c r="J581" s="527"/>
      <c r="K581" s="527"/>
      <c r="L581" s="527"/>
      <c r="M581" s="527"/>
      <c r="N581" s="527"/>
      <c r="O581" s="530"/>
      <c r="P581" s="531"/>
      <c r="Q581" s="527"/>
      <c r="R581" s="527"/>
      <c r="S581" s="527"/>
      <c r="T581" s="527"/>
      <c r="U581" s="527"/>
      <c r="V581" s="527"/>
      <c r="W581" s="527"/>
      <c r="X581" s="527"/>
      <c r="Y581" s="527"/>
      <c r="Z581" s="527"/>
      <c r="AA581" s="527"/>
    </row>
    <row r="582" spans="1:27" ht="15.75" customHeight="1">
      <c r="A582" s="527"/>
      <c r="B582" s="647"/>
      <c r="C582" s="527"/>
      <c r="D582" s="527"/>
      <c r="E582" s="527"/>
      <c r="F582" s="527"/>
      <c r="G582" s="527"/>
      <c r="H582" s="527"/>
      <c r="I582" s="527"/>
      <c r="J582" s="527"/>
      <c r="K582" s="527"/>
      <c r="L582" s="527"/>
      <c r="M582" s="527"/>
      <c r="N582" s="527"/>
      <c r="O582" s="530"/>
      <c r="P582" s="531"/>
      <c r="Q582" s="527"/>
      <c r="R582" s="527"/>
      <c r="S582" s="527"/>
      <c r="T582" s="527"/>
      <c r="U582" s="527"/>
      <c r="V582" s="527"/>
      <c r="W582" s="527"/>
      <c r="X582" s="527"/>
      <c r="Y582" s="527"/>
      <c r="Z582" s="527"/>
      <c r="AA582" s="527"/>
    </row>
    <row r="583" spans="1:27" ht="15.75" customHeight="1">
      <c r="A583" s="527"/>
      <c r="B583" s="647"/>
      <c r="C583" s="527"/>
      <c r="D583" s="527"/>
      <c r="E583" s="527"/>
      <c r="F583" s="527"/>
      <c r="G583" s="527"/>
      <c r="H583" s="527"/>
      <c r="I583" s="527"/>
      <c r="J583" s="527"/>
      <c r="K583" s="527"/>
      <c r="L583" s="527"/>
      <c r="M583" s="527"/>
      <c r="N583" s="527"/>
      <c r="O583" s="530"/>
      <c r="P583" s="531"/>
      <c r="Q583" s="527"/>
      <c r="R583" s="527"/>
      <c r="S583" s="527"/>
      <c r="T583" s="527"/>
      <c r="U583" s="527"/>
      <c r="V583" s="527"/>
      <c r="W583" s="527"/>
      <c r="X583" s="527"/>
      <c r="Y583" s="527"/>
      <c r="Z583" s="527"/>
      <c r="AA583" s="527"/>
    </row>
    <row r="584" spans="1:27" ht="15.75" customHeight="1">
      <c r="A584" s="527"/>
      <c r="B584" s="647"/>
      <c r="C584" s="527"/>
      <c r="D584" s="527"/>
      <c r="E584" s="527"/>
      <c r="F584" s="527"/>
      <c r="G584" s="527"/>
      <c r="H584" s="527"/>
      <c r="I584" s="527"/>
      <c r="J584" s="527"/>
      <c r="K584" s="527"/>
      <c r="L584" s="527"/>
      <c r="M584" s="527"/>
      <c r="N584" s="527"/>
      <c r="O584" s="530"/>
      <c r="P584" s="531"/>
      <c r="Q584" s="527"/>
      <c r="R584" s="527"/>
      <c r="S584" s="527"/>
      <c r="T584" s="527"/>
      <c r="U584" s="527"/>
      <c r="V584" s="527"/>
      <c r="W584" s="527"/>
      <c r="X584" s="527"/>
      <c r="Y584" s="527"/>
      <c r="Z584" s="527"/>
      <c r="AA584" s="527"/>
    </row>
    <row r="585" spans="1:27" ht="15.75" customHeight="1">
      <c r="A585" s="527"/>
      <c r="B585" s="647"/>
      <c r="C585" s="527"/>
      <c r="D585" s="527"/>
      <c r="E585" s="527"/>
      <c r="F585" s="527"/>
      <c r="G585" s="527"/>
      <c r="H585" s="527"/>
      <c r="I585" s="527"/>
      <c r="J585" s="527"/>
      <c r="K585" s="527"/>
      <c r="L585" s="527"/>
      <c r="M585" s="527"/>
      <c r="N585" s="527"/>
      <c r="O585" s="530"/>
      <c r="P585" s="531"/>
      <c r="Q585" s="527"/>
      <c r="R585" s="527"/>
      <c r="S585" s="527"/>
      <c r="T585" s="527"/>
      <c r="U585" s="527"/>
      <c r="V585" s="527"/>
      <c r="W585" s="527"/>
      <c r="X585" s="527"/>
      <c r="Y585" s="527"/>
      <c r="Z585" s="527"/>
      <c r="AA585" s="527"/>
    </row>
    <row r="586" spans="1:27" ht="15.75" customHeight="1">
      <c r="A586" s="527"/>
      <c r="B586" s="647"/>
      <c r="C586" s="527"/>
      <c r="D586" s="527"/>
      <c r="E586" s="527"/>
      <c r="F586" s="527"/>
      <c r="G586" s="527"/>
      <c r="H586" s="527"/>
      <c r="I586" s="527"/>
      <c r="J586" s="527"/>
      <c r="K586" s="527"/>
      <c r="L586" s="527"/>
      <c r="M586" s="527"/>
      <c r="N586" s="527"/>
      <c r="O586" s="530"/>
      <c r="P586" s="531"/>
      <c r="Q586" s="527"/>
      <c r="R586" s="527"/>
      <c r="S586" s="527"/>
      <c r="T586" s="527"/>
      <c r="U586" s="527"/>
      <c r="V586" s="527"/>
      <c r="W586" s="527"/>
      <c r="X586" s="527"/>
      <c r="Y586" s="527"/>
      <c r="Z586" s="527"/>
      <c r="AA586" s="527"/>
    </row>
    <row r="587" spans="1:27" ht="15.75" customHeight="1">
      <c r="A587" s="527"/>
      <c r="B587" s="647"/>
      <c r="C587" s="527"/>
      <c r="D587" s="527"/>
      <c r="E587" s="527"/>
      <c r="F587" s="527"/>
      <c r="G587" s="527"/>
      <c r="H587" s="527"/>
      <c r="I587" s="527"/>
      <c r="J587" s="527"/>
      <c r="K587" s="527"/>
      <c r="L587" s="527"/>
      <c r="M587" s="527"/>
      <c r="N587" s="527"/>
      <c r="O587" s="530"/>
      <c r="P587" s="531"/>
      <c r="Q587" s="527"/>
      <c r="R587" s="527"/>
      <c r="S587" s="527"/>
      <c r="T587" s="527"/>
      <c r="U587" s="527"/>
      <c r="V587" s="527"/>
      <c r="W587" s="527"/>
      <c r="X587" s="527"/>
      <c r="Y587" s="527"/>
      <c r="Z587" s="527"/>
      <c r="AA587" s="527"/>
    </row>
    <row r="588" spans="1:27" ht="15.75" customHeight="1">
      <c r="A588" s="527"/>
      <c r="B588" s="647"/>
      <c r="C588" s="527"/>
      <c r="D588" s="527"/>
      <c r="E588" s="527"/>
      <c r="F588" s="527"/>
      <c r="G588" s="527"/>
      <c r="H588" s="527"/>
      <c r="I588" s="527"/>
      <c r="J588" s="527"/>
      <c r="K588" s="527"/>
      <c r="L588" s="527"/>
      <c r="M588" s="527"/>
      <c r="N588" s="527"/>
      <c r="O588" s="530"/>
      <c r="P588" s="531"/>
      <c r="Q588" s="527"/>
      <c r="R588" s="527"/>
      <c r="S588" s="527"/>
      <c r="T588" s="527"/>
      <c r="U588" s="527"/>
      <c r="V588" s="527"/>
      <c r="W588" s="527"/>
      <c r="X588" s="527"/>
      <c r="Y588" s="527"/>
      <c r="Z588" s="527"/>
      <c r="AA588" s="527"/>
    </row>
    <row r="589" spans="1:27" ht="15.75" customHeight="1">
      <c r="A589" s="527"/>
      <c r="B589" s="647"/>
      <c r="C589" s="527"/>
      <c r="D589" s="527"/>
      <c r="E589" s="527"/>
      <c r="F589" s="527"/>
      <c r="G589" s="527"/>
      <c r="H589" s="527"/>
      <c r="I589" s="527"/>
      <c r="J589" s="527"/>
      <c r="K589" s="527"/>
      <c r="L589" s="527"/>
      <c r="M589" s="527"/>
      <c r="N589" s="527"/>
      <c r="O589" s="530"/>
      <c r="P589" s="531"/>
      <c r="Q589" s="527"/>
      <c r="R589" s="527"/>
      <c r="S589" s="527"/>
      <c r="T589" s="527"/>
      <c r="U589" s="527"/>
      <c r="V589" s="527"/>
      <c r="W589" s="527"/>
      <c r="X589" s="527"/>
      <c r="Y589" s="527"/>
      <c r="Z589" s="527"/>
      <c r="AA589" s="527"/>
    </row>
    <row r="590" spans="1:27" ht="15.75" customHeight="1">
      <c r="A590" s="527"/>
      <c r="B590" s="647"/>
      <c r="C590" s="527"/>
      <c r="D590" s="527"/>
      <c r="E590" s="527"/>
      <c r="F590" s="527"/>
      <c r="G590" s="527"/>
      <c r="H590" s="527"/>
      <c r="I590" s="527"/>
      <c r="J590" s="527"/>
      <c r="K590" s="527"/>
      <c r="L590" s="527"/>
      <c r="M590" s="527"/>
      <c r="N590" s="527"/>
      <c r="O590" s="530"/>
      <c r="P590" s="531"/>
      <c r="Q590" s="527"/>
      <c r="R590" s="527"/>
      <c r="S590" s="527"/>
      <c r="T590" s="527"/>
      <c r="U590" s="527"/>
      <c r="V590" s="527"/>
      <c r="W590" s="527"/>
      <c r="X590" s="527"/>
      <c r="Y590" s="527"/>
      <c r="Z590" s="527"/>
      <c r="AA590" s="527"/>
    </row>
    <row r="591" spans="1:27" ht="15.75" customHeight="1">
      <c r="A591" s="527"/>
      <c r="B591" s="647"/>
      <c r="C591" s="527"/>
      <c r="D591" s="527"/>
      <c r="E591" s="527"/>
      <c r="F591" s="527"/>
      <c r="G591" s="527"/>
      <c r="H591" s="527"/>
      <c r="I591" s="527"/>
      <c r="J591" s="527"/>
      <c r="K591" s="527"/>
      <c r="L591" s="527"/>
      <c r="M591" s="527"/>
      <c r="N591" s="527"/>
      <c r="O591" s="530"/>
      <c r="P591" s="531"/>
      <c r="Q591" s="527"/>
      <c r="R591" s="527"/>
      <c r="S591" s="527"/>
      <c r="T591" s="527"/>
      <c r="U591" s="527"/>
      <c r="V591" s="527"/>
      <c r="W591" s="527"/>
      <c r="X591" s="527"/>
      <c r="Y591" s="527"/>
      <c r="Z591" s="527"/>
      <c r="AA591" s="527"/>
    </row>
    <row r="592" spans="1:27" ht="15.75" customHeight="1">
      <c r="A592" s="527"/>
      <c r="B592" s="647"/>
      <c r="C592" s="527"/>
      <c r="D592" s="527"/>
      <c r="E592" s="527"/>
      <c r="F592" s="527"/>
      <c r="G592" s="527"/>
      <c r="H592" s="527"/>
      <c r="I592" s="527"/>
      <c r="J592" s="527"/>
      <c r="K592" s="527"/>
      <c r="L592" s="527"/>
      <c r="M592" s="527"/>
      <c r="N592" s="527"/>
      <c r="O592" s="530"/>
      <c r="P592" s="531"/>
      <c r="Q592" s="527"/>
      <c r="R592" s="527"/>
      <c r="S592" s="527"/>
      <c r="T592" s="527"/>
      <c r="U592" s="527"/>
      <c r="V592" s="527"/>
      <c r="W592" s="527"/>
      <c r="X592" s="527"/>
      <c r="Y592" s="527"/>
      <c r="Z592" s="527"/>
      <c r="AA592" s="527"/>
    </row>
    <row r="593" spans="1:27" ht="15.75" customHeight="1">
      <c r="A593" s="527"/>
      <c r="B593" s="647"/>
      <c r="C593" s="527"/>
      <c r="D593" s="527"/>
      <c r="E593" s="527"/>
      <c r="F593" s="527"/>
      <c r="G593" s="527"/>
      <c r="H593" s="527"/>
      <c r="I593" s="527"/>
      <c r="J593" s="527"/>
      <c r="K593" s="527"/>
      <c r="L593" s="527"/>
      <c r="M593" s="527"/>
      <c r="N593" s="527"/>
      <c r="O593" s="530"/>
      <c r="P593" s="531"/>
      <c r="Q593" s="527"/>
      <c r="R593" s="527"/>
      <c r="S593" s="527"/>
      <c r="T593" s="527"/>
      <c r="U593" s="527"/>
      <c r="V593" s="527"/>
      <c r="W593" s="527"/>
      <c r="X593" s="527"/>
      <c r="Y593" s="527"/>
      <c r="Z593" s="527"/>
      <c r="AA593" s="527"/>
    </row>
    <row r="594" spans="1:27" ht="15.75" customHeight="1">
      <c r="A594" s="527"/>
      <c r="B594" s="647"/>
      <c r="C594" s="527"/>
      <c r="D594" s="527"/>
      <c r="E594" s="527"/>
      <c r="F594" s="527"/>
      <c r="G594" s="527"/>
      <c r="H594" s="527"/>
      <c r="I594" s="527"/>
      <c r="J594" s="527"/>
      <c r="K594" s="527"/>
      <c r="L594" s="527"/>
      <c r="M594" s="527"/>
      <c r="N594" s="527"/>
      <c r="O594" s="530"/>
      <c r="P594" s="531"/>
      <c r="Q594" s="527"/>
      <c r="R594" s="527"/>
      <c r="S594" s="527"/>
      <c r="T594" s="527"/>
      <c r="U594" s="527"/>
      <c r="V594" s="527"/>
      <c r="W594" s="527"/>
      <c r="X594" s="527"/>
      <c r="Y594" s="527"/>
      <c r="Z594" s="527"/>
      <c r="AA594" s="527"/>
    </row>
    <row r="595" spans="1:27" ht="15.75" customHeight="1">
      <c r="A595" s="527"/>
      <c r="B595" s="647"/>
      <c r="C595" s="527"/>
      <c r="D595" s="527"/>
      <c r="E595" s="527"/>
      <c r="F595" s="527"/>
      <c r="G595" s="527"/>
      <c r="H595" s="527"/>
      <c r="I595" s="527"/>
      <c r="J595" s="527"/>
      <c r="K595" s="527"/>
      <c r="L595" s="527"/>
      <c r="M595" s="527"/>
      <c r="N595" s="527"/>
      <c r="O595" s="530"/>
      <c r="P595" s="531"/>
      <c r="Q595" s="527"/>
      <c r="R595" s="527"/>
      <c r="S595" s="527"/>
      <c r="T595" s="527"/>
      <c r="U595" s="527"/>
      <c r="V595" s="527"/>
      <c r="W595" s="527"/>
      <c r="X595" s="527"/>
      <c r="Y595" s="527"/>
      <c r="Z595" s="527"/>
      <c r="AA595" s="527"/>
    </row>
    <row r="596" spans="1:27" ht="15.75" customHeight="1">
      <c r="A596" s="527"/>
      <c r="B596" s="647"/>
      <c r="C596" s="527"/>
      <c r="D596" s="527"/>
      <c r="E596" s="527"/>
      <c r="F596" s="527"/>
      <c r="G596" s="527"/>
      <c r="H596" s="527"/>
      <c r="I596" s="527"/>
      <c r="J596" s="527"/>
      <c r="K596" s="527"/>
      <c r="L596" s="527"/>
      <c r="M596" s="527"/>
      <c r="N596" s="527"/>
      <c r="O596" s="530"/>
      <c r="P596" s="531"/>
      <c r="Q596" s="527"/>
      <c r="R596" s="527"/>
      <c r="S596" s="527"/>
      <c r="T596" s="527"/>
      <c r="U596" s="527"/>
      <c r="V596" s="527"/>
      <c r="W596" s="527"/>
      <c r="X596" s="527"/>
      <c r="Y596" s="527"/>
      <c r="Z596" s="527"/>
      <c r="AA596" s="527"/>
    </row>
    <row r="597" spans="1:27" ht="15.75" customHeight="1">
      <c r="A597" s="527"/>
      <c r="B597" s="647"/>
      <c r="C597" s="527"/>
      <c r="D597" s="527"/>
      <c r="E597" s="527"/>
      <c r="F597" s="527"/>
      <c r="G597" s="527"/>
      <c r="H597" s="527"/>
      <c r="I597" s="527"/>
      <c r="J597" s="527"/>
      <c r="K597" s="527"/>
      <c r="L597" s="527"/>
      <c r="M597" s="527"/>
      <c r="N597" s="527"/>
      <c r="O597" s="530"/>
      <c r="P597" s="531"/>
      <c r="Q597" s="527"/>
      <c r="R597" s="527"/>
      <c r="S597" s="527"/>
      <c r="T597" s="527"/>
      <c r="U597" s="527"/>
      <c r="V597" s="527"/>
      <c r="W597" s="527"/>
      <c r="X597" s="527"/>
      <c r="Y597" s="527"/>
      <c r="Z597" s="527"/>
      <c r="AA597" s="527"/>
    </row>
    <row r="598" spans="1:27" ht="15.75" customHeight="1">
      <c r="A598" s="527"/>
      <c r="B598" s="647"/>
      <c r="C598" s="527"/>
      <c r="D598" s="527"/>
      <c r="E598" s="527"/>
      <c r="F598" s="527"/>
      <c r="G598" s="527"/>
      <c r="H598" s="527"/>
      <c r="I598" s="527"/>
      <c r="J598" s="527"/>
      <c r="K598" s="527"/>
      <c r="L598" s="527"/>
      <c r="M598" s="527"/>
      <c r="N598" s="527"/>
      <c r="O598" s="530"/>
      <c r="P598" s="531"/>
      <c r="Q598" s="527"/>
      <c r="R598" s="527"/>
      <c r="S598" s="527"/>
      <c r="T598" s="527"/>
      <c r="U598" s="527"/>
      <c r="V598" s="527"/>
      <c r="W598" s="527"/>
      <c r="X598" s="527"/>
      <c r="Y598" s="527"/>
      <c r="Z598" s="527"/>
      <c r="AA598" s="527"/>
    </row>
    <row r="599" spans="1:27" ht="15.75" customHeight="1">
      <c r="A599" s="527"/>
      <c r="B599" s="647"/>
      <c r="C599" s="527"/>
      <c r="D599" s="527"/>
      <c r="E599" s="527"/>
      <c r="F599" s="527"/>
      <c r="G599" s="527"/>
      <c r="H599" s="527"/>
      <c r="I599" s="527"/>
      <c r="J599" s="527"/>
      <c r="K599" s="527"/>
      <c r="L599" s="527"/>
      <c r="M599" s="527"/>
      <c r="N599" s="527"/>
      <c r="O599" s="530"/>
      <c r="P599" s="531"/>
      <c r="Q599" s="527"/>
      <c r="R599" s="527"/>
      <c r="S599" s="527"/>
      <c r="T599" s="527"/>
      <c r="U599" s="527"/>
      <c r="V599" s="527"/>
      <c r="W599" s="527"/>
      <c r="X599" s="527"/>
      <c r="Y599" s="527"/>
      <c r="Z599" s="527"/>
      <c r="AA599" s="527"/>
    </row>
    <row r="600" spans="1:27" ht="15.75" customHeight="1">
      <c r="A600" s="527"/>
      <c r="B600" s="647"/>
      <c r="C600" s="527"/>
      <c r="D600" s="527"/>
      <c r="E600" s="527"/>
      <c r="F600" s="527"/>
      <c r="G600" s="527"/>
      <c r="H600" s="527"/>
      <c r="I600" s="527"/>
      <c r="J600" s="527"/>
      <c r="K600" s="527"/>
      <c r="L600" s="527"/>
      <c r="M600" s="527"/>
      <c r="N600" s="527"/>
      <c r="O600" s="530"/>
      <c r="P600" s="531"/>
      <c r="Q600" s="527"/>
      <c r="R600" s="527"/>
      <c r="S600" s="527"/>
      <c r="T600" s="527"/>
      <c r="U600" s="527"/>
      <c r="V600" s="527"/>
      <c r="W600" s="527"/>
      <c r="X600" s="527"/>
      <c r="Y600" s="527"/>
      <c r="Z600" s="527"/>
      <c r="AA600" s="527"/>
    </row>
    <row r="601" spans="1:27" ht="15.75" customHeight="1">
      <c r="A601" s="527"/>
      <c r="B601" s="647"/>
      <c r="C601" s="527"/>
      <c r="D601" s="527"/>
      <c r="E601" s="527"/>
      <c r="F601" s="527"/>
      <c r="G601" s="527"/>
      <c r="H601" s="527"/>
      <c r="I601" s="527"/>
      <c r="J601" s="527"/>
      <c r="K601" s="527"/>
      <c r="L601" s="527"/>
      <c r="M601" s="527"/>
      <c r="N601" s="527"/>
      <c r="O601" s="530"/>
      <c r="P601" s="531"/>
      <c r="Q601" s="527"/>
      <c r="R601" s="527"/>
      <c r="S601" s="527"/>
      <c r="T601" s="527"/>
      <c r="U601" s="527"/>
      <c r="V601" s="527"/>
      <c r="W601" s="527"/>
      <c r="X601" s="527"/>
      <c r="Y601" s="527"/>
      <c r="Z601" s="527"/>
      <c r="AA601" s="527"/>
    </row>
    <row r="602" spans="1:27" ht="15.75" customHeight="1">
      <c r="A602" s="527"/>
      <c r="B602" s="647"/>
      <c r="C602" s="527"/>
      <c r="D602" s="527"/>
      <c r="E602" s="527"/>
      <c r="F602" s="527"/>
      <c r="G602" s="527"/>
      <c r="H602" s="527"/>
      <c r="I602" s="527"/>
      <c r="J602" s="527"/>
      <c r="K602" s="527"/>
      <c r="L602" s="527"/>
      <c r="M602" s="527"/>
      <c r="N602" s="527"/>
      <c r="O602" s="530"/>
      <c r="P602" s="531"/>
      <c r="Q602" s="527"/>
      <c r="R602" s="527"/>
      <c r="S602" s="527"/>
      <c r="T602" s="527"/>
      <c r="U602" s="527"/>
      <c r="V602" s="527"/>
      <c r="W602" s="527"/>
      <c r="X602" s="527"/>
      <c r="Y602" s="527"/>
      <c r="Z602" s="527"/>
      <c r="AA602" s="527"/>
    </row>
    <row r="603" spans="1:27" ht="15.75" customHeight="1">
      <c r="A603" s="527"/>
      <c r="B603" s="647"/>
      <c r="C603" s="527"/>
      <c r="D603" s="527"/>
      <c r="E603" s="527"/>
      <c r="F603" s="527"/>
      <c r="G603" s="527"/>
      <c r="H603" s="527"/>
      <c r="I603" s="527"/>
      <c r="J603" s="527"/>
      <c r="K603" s="527"/>
      <c r="L603" s="527"/>
      <c r="M603" s="527"/>
      <c r="N603" s="527"/>
      <c r="O603" s="530"/>
      <c r="P603" s="531"/>
      <c r="Q603" s="527"/>
      <c r="R603" s="527"/>
      <c r="S603" s="527"/>
      <c r="T603" s="527"/>
      <c r="U603" s="527"/>
      <c r="V603" s="527"/>
      <c r="W603" s="527"/>
      <c r="X603" s="527"/>
      <c r="Y603" s="527"/>
      <c r="Z603" s="527"/>
      <c r="AA603" s="527"/>
    </row>
    <row r="604" spans="1:27" ht="15.75" customHeight="1">
      <c r="A604" s="527"/>
      <c r="B604" s="647"/>
      <c r="C604" s="527"/>
      <c r="D604" s="527"/>
      <c r="E604" s="527"/>
      <c r="F604" s="527"/>
      <c r="G604" s="527"/>
      <c r="H604" s="527"/>
      <c r="I604" s="527"/>
      <c r="J604" s="527"/>
      <c r="K604" s="527"/>
      <c r="L604" s="527"/>
      <c r="M604" s="527"/>
      <c r="N604" s="527"/>
      <c r="O604" s="530"/>
      <c r="P604" s="531"/>
      <c r="Q604" s="527"/>
      <c r="R604" s="527"/>
      <c r="S604" s="527"/>
      <c r="T604" s="527"/>
      <c r="U604" s="527"/>
      <c r="V604" s="527"/>
      <c r="W604" s="527"/>
      <c r="X604" s="527"/>
      <c r="Y604" s="527"/>
      <c r="Z604" s="527"/>
      <c r="AA604" s="527"/>
    </row>
    <row r="605" spans="1:27" ht="15.75" customHeight="1">
      <c r="A605" s="527"/>
      <c r="B605" s="647"/>
      <c r="C605" s="527"/>
      <c r="D605" s="527"/>
      <c r="E605" s="527"/>
      <c r="F605" s="527"/>
      <c r="G605" s="527"/>
      <c r="H605" s="527"/>
      <c r="I605" s="527"/>
      <c r="J605" s="527"/>
      <c r="K605" s="527"/>
      <c r="L605" s="527"/>
      <c r="M605" s="527"/>
      <c r="N605" s="527"/>
      <c r="O605" s="530"/>
      <c r="P605" s="531"/>
      <c r="Q605" s="527"/>
      <c r="R605" s="527"/>
      <c r="S605" s="527"/>
      <c r="T605" s="527"/>
      <c r="U605" s="527"/>
      <c r="V605" s="527"/>
      <c r="W605" s="527"/>
      <c r="X605" s="527"/>
      <c r="Y605" s="527"/>
      <c r="Z605" s="527"/>
      <c r="AA605" s="527"/>
    </row>
    <row r="606" spans="1:27" ht="15.75" customHeight="1">
      <c r="A606" s="527"/>
      <c r="B606" s="647"/>
      <c r="C606" s="527"/>
      <c r="D606" s="527"/>
      <c r="E606" s="527"/>
      <c r="F606" s="527"/>
      <c r="G606" s="527"/>
      <c r="H606" s="527"/>
      <c r="I606" s="527"/>
      <c r="J606" s="527"/>
      <c r="K606" s="527"/>
      <c r="L606" s="527"/>
      <c r="M606" s="527"/>
      <c r="N606" s="527"/>
      <c r="O606" s="530"/>
      <c r="P606" s="531"/>
      <c r="Q606" s="527"/>
      <c r="R606" s="527"/>
      <c r="S606" s="527"/>
      <c r="T606" s="527"/>
      <c r="U606" s="527"/>
      <c r="V606" s="527"/>
      <c r="W606" s="527"/>
      <c r="X606" s="527"/>
      <c r="Y606" s="527"/>
      <c r="Z606" s="527"/>
      <c r="AA606" s="527"/>
    </row>
    <row r="607" spans="1:27" ht="15.75" customHeight="1">
      <c r="A607" s="527"/>
      <c r="B607" s="647"/>
      <c r="C607" s="527"/>
      <c r="D607" s="527"/>
      <c r="E607" s="527"/>
      <c r="F607" s="527"/>
      <c r="G607" s="527"/>
      <c r="H607" s="527"/>
      <c r="I607" s="527"/>
      <c r="J607" s="527"/>
      <c r="K607" s="527"/>
      <c r="L607" s="527"/>
      <c r="M607" s="527"/>
      <c r="N607" s="527"/>
      <c r="O607" s="530"/>
      <c r="P607" s="531"/>
      <c r="Q607" s="527"/>
      <c r="R607" s="527"/>
      <c r="S607" s="527"/>
      <c r="T607" s="527"/>
      <c r="U607" s="527"/>
      <c r="V607" s="527"/>
      <c r="W607" s="527"/>
      <c r="X607" s="527"/>
      <c r="Y607" s="527"/>
      <c r="Z607" s="527"/>
      <c r="AA607" s="527"/>
    </row>
    <row r="608" spans="1:27" ht="15.75" customHeight="1">
      <c r="A608" s="527"/>
      <c r="B608" s="647"/>
      <c r="C608" s="527"/>
      <c r="D608" s="527"/>
      <c r="E608" s="527"/>
      <c r="F608" s="527"/>
      <c r="G608" s="527"/>
      <c r="H608" s="527"/>
      <c r="I608" s="527"/>
      <c r="J608" s="527"/>
      <c r="K608" s="527"/>
      <c r="L608" s="527"/>
      <c r="M608" s="527"/>
      <c r="N608" s="527"/>
      <c r="O608" s="530"/>
      <c r="P608" s="531"/>
      <c r="Q608" s="527"/>
      <c r="R608" s="527"/>
      <c r="S608" s="527"/>
      <c r="T608" s="527"/>
      <c r="U608" s="527"/>
      <c r="V608" s="527"/>
      <c r="W608" s="527"/>
      <c r="X608" s="527"/>
      <c r="Y608" s="527"/>
      <c r="Z608" s="527"/>
      <c r="AA608" s="527"/>
    </row>
    <row r="609" spans="1:27" ht="15.75" customHeight="1">
      <c r="A609" s="527"/>
      <c r="B609" s="647"/>
      <c r="C609" s="527"/>
      <c r="D609" s="527"/>
      <c r="E609" s="527"/>
      <c r="F609" s="527"/>
      <c r="G609" s="527"/>
      <c r="H609" s="527"/>
      <c r="I609" s="527"/>
      <c r="J609" s="527"/>
      <c r="K609" s="527"/>
      <c r="L609" s="527"/>
      <c r="M609" s="527"/>
      <c r="N609" s="527"/>
      <c r="O609" s="530"/>
      <c r="P609" s="531"/>
      <c r="Q609" s="527"/>
      <c r="R609" s="527"/>
      <c r="S609" s="527"/>
      <c r="T609" s="527"/>
      <c r="U609" s="527"/>
      <c r="V609" s="527"/>
      <c r="W609" s="527"/>
      <c r="X609" s="527"/>
      <c r="Y609" s="527"/>
      <c r="Z609" s="527"/>
      <c r="AA609" s="527"/>
    </row>
    <row r="610" spans="1:27" ht="15.75" customHeight="1">
      <c r="A610" s="527"/>
      <c r="B610" s="647"/>
      <c r="C610" s="527"/>
      <c r="D610" s="527"/>
      <c r="E610" s="527"/>
      <c r="F610" s="527"/>
      <c r="G610" s="527"/>
      <c r="H610" s="527"/>
      <c r="I610" s="527"/>
      <c r="J610" s="527"/>
      <c r="K610" s="527"/>
      <c r="L610" s="527"/>
      <c r="M610" s="527"/>
      <c r="N610" s="527"/>
      <c r="O610" s="530"/>
      <c r="P610" s="531"/>
      <c r="Q610" s="527"/>
      <c r="R610" s="527"/>
      <c r="S610" s="527"/>
      <c r="T610" s="527"/>
      <c r="U610" s="527"/>
      <c r="V610" s="527"/>
      <c r="W610" s="527"/>
      <c r="X610" s="527"/>
      <c r="Y610" s="527"/>
      <c r="Z610" s="527"/>
      <c r="AA610" s="527"/>
    </row>
    <row r="611" spans="1:27" ht="15.75" customHeight="1">
      <c r="A611" s="527"/>
      <c r="B611" s="647"/>
      <c r="C611" s="527"/>
      <c r="D611" s="527"/>
      <c r="E611" s="527"/>
      <c r="F611" s="527"/>
      <c r="G611" s="527"/>
      <c r="H611" s="527"/>
      <c r="I611" s="527"/>
      <c r="J611" s="527"/>
      <c r="K611" s="527"/>
      <c r="L611" s="527"/>
      <c r="M611" s="527"/>
      <c r="N611" s="527"/>
      <c r="O611" s="530"/>
      <c r="P611" s="531"/>
      <c r="Q611" s="527"/>
      <c r="R611" s="527"/>
      <c r="S611" s="527"/>
      <c r="T611" s="527"/>
      <c r="U611" s="527"/>
      <c r="V611" s="527"/>
      <c r="W611" s="527"/>
      <c r="X611" s="527"/>
      <c r="Y611" s="527"/>
      <c r="Z611" s="527"/>
      <c r="AA611" s="527"/>
    </row>
    <row r="612" spans="1:27" ht="15.75" customHeight="1">
      <c r="A612" s="527"/>
      <c r="B612" s="647"/>
      <c r="C612" s="527"/>
      <c r="D612" s="527"/>
      <c r="E612" s="527"/>
      <c r="F612" s="527"/>
      <c r="G612" s="527"/>
      <c r="H612" s="527"/>
      <c r="I612" s="527"/>
      <c r="J612" s="527"/>
      <c r="K612" s="527"/>
      <c r="L612" s="527"/>
      <c r="M612" s="527"/>
      <c r="N612" s="527"/>
      <c r="O612" s="530"/>
      <c r="P612" s="531"/>
      <c r="Q612" s="527"/>
      <c r="R612" s="527"/>
      <c r="S612" s="527"/>
      <c r="T612" s="527"/>
      <c r="U612" s="527"/>
      <c r="V612" s="527"/>
      <c r="W612" s="527"/>
      <c r="X612" s="527"/>
      <c r="Y612" s="527"/>
      <c r="Z612" s="527"/>
      <c r="AA612" s="527"/>
    </row>
    <row r="613" spans="1:27" ht="15.75" customHeight="1">
      <c r="A613" s="527"/>
      <c r="B613" s="647"/>
      <c r="C613" s="527"/>
      <c r="D613" s="527"/>
      <c r="E613" s="527"/>
      <c r="F613" s="527"/>
      <c r="G613" s="527"/>
      <c r="H613" s="527"/>
      <c r="I613" s="527"/>
      <c r="J613" s="527"/>
      <c r="K613" s="527"/>
      <c r="L613" s="527"/>
      <c r="M613" s="527"/>
      <c r="N613" s="527"/>
      <c r="O613" s="530"/>
      <c r="P613" s="531"/>
      <c r="Q613" s="527"/>
      <c r="R613" s="527"/>
      <c r="S613" s="527"/>
      <c r="T613" s="527"/>
      <c r="U613" s="527"/>
      <c r="V613" s="527"/>
      <c r="W613" s="527"/>
      <c r="X613" s="527"/>
      <c r="Y613" s="527"/>
      <c r="Z613" s="527"/>
      <c r="AA613" s="527"/>
    </row>
    <row r="614" spans="1:27" ht="15.75" customHeight="1">
      <c r="A614" s="527"/>
      <c r="B614" s="647"/>
      <c r="C614" s="527"/>
      <c r="D614" s="527"/>
      <c r="E614" s="527"/>
      <c r="F614" s="527"/>
      <c r="G614" s="527"/>
      <c r="H614" s="527"/>
      <c r="I614" s="527"/>
      <c r="J614" s="527"/>
      <c r="K614" s="527"/>
      <c r="L614" s="527"/>
      <c r="M614" s="527"/>
      <c r="N614" s="527"/>
      <c r="O614" s="530"/>
      <c r="P614" s="531"/>
      <c r="Q614" s="527"/>
      <c r="R614" s="527"/>
      <c r="S614" s="527"/>
      <c r="T614" s="527"/>
      <c r="U614" s="527"/>
      <c r="V614" s="527"/>
      <c r="W614" s="527"/>
      <c r="X614" s="527"/>
      <c r="Y614" s="527"/>
      <c r="Z614" s="527"/>
      <c r="AA614" s="527"/>
    </row>
    <row r="615" spans="1:27" ht="15.75" customHeight="1">
      <c r="A615" s="527"/>
      <c r="B615" s="647"/>
      <c r="C615" s="527"/>
      <c r="D615" s="527"/>
      <c r="E615" s="527"/>
      <c r="F615" s="527"/>
      <c r="G615" s="527"/>
      <c r="H615" s="527"/>
      <c r="I615" s="527"/>
      <c r="J615" s="527"/>
      <c r="K615" s="527"/>
      <c r="L615" s="527"/>
      <c r="M615" s="527"/>
      <c r="N615" s="527"/>
      <c r="O615" s="530"/>
      <c r="P615" s="531"/>
      <c r="Q615" s="527"/>
      <c r="R615" s="527"/>
      <c r="S615" s="527"/>
      <c r="T615" s="527"/>
      <c r="U615" s="527"/>
      <c r="V615" s="527"/>
      <c r="W615" s="527"/>
      <c r="X615" s="527"/>
      <c r="Y615" s="527"/>
      <c r="Z615" s="527"/>
      <c r="AA615" s="527"/>
    </row>
    <row r="616" spans="1:27" ht="15.75" customHeight="1">
      <c r="A616" s="527"/>
      <c r="B616" s="647"/>
      <c r="C616" s="527"/>
      <c r="D616" s="527"/>
      <c r="E616" s="527"/>
      <c r="F616" s="527"/>
      <c r="G616" s="527"/>
      <c r="H616" s="527"/>
      <c r="I616" s="527"/>
      <c r="J616" s="527"/>
      <c r="K616" s="527"/>
      <c r="L616" s="527"/>
      <c r="M616" s="527"/>
      <c r="N616" s="527"/>
      <c r="O616" s="530"/>
      <c r="P616" s="531"/>
      <c r="Q616" s="527"/>
      <c r="R616" s="527"/>
      <c r="S616" s="527"/>
      <c r="T616" s="527"/>
      <c r="U616" s="527"/>
      <c r="V616" s="527"/>
      <c r="W616" s="527"/>
      <c r="X616" s="527"/>
      <c r="Y616" s="527"/>
      <c r="Z616" s="527"/>
      <c r="AA616" s="527"/>
    </row>
    <row r="617" spans="1:27" ht="15.75" customHeight="1">
      <c r="A617" s="527"/>
      <c r="B617" s="647"/>
      <c r="C617" s="527"/>
      <c r="D617" s="527"/>
      <c r="E617" s="527"/>
      <c r="F617" s="527"/>
      <c r="G617" s="527"/>
      <c r="H617" s="527"/>
      <c r="I617" s="527"/>
      <c r="J617" s="527"/>
      <c r="K617" s="527"/>
      <c r="L617" s="527"/>
      <c r="M617" s="527"/>
      <c r="N617" s="527"/>
      <c r="O617" s="530"/>
      <c r="P617" s="531"/>
      <c r="Q617" s="527"/>
      <c r="R617" s="527"/>
      <c r="S617" s="527"/>
      <c r="T617" s="527"/>
      <c r="U617" s="527"/>
      <c r="V617" s="527"/>
      <c r="W617" s="527"/>
      <c r="X617" s="527"/>
      <c r="Y617" s="527"/>
      <c r="Z617" s="527"/>
      <c r="AA617" s="527"/>
    </row>
    <row r="618" spans="1:27" ht="15.75" customHeight="1">
      <c r="A618" s="527"/>
      <c r="B618" s="647"/>
      <c r="C618" s="527"/>
      <c r="D618" s="527"/>
      <c r="E618" s="527"/>
      <c r="F618" s="527"/>
      <c r="G618" s="527"/>
      <c r="H618" s="527"/>
      <c r="I618" s="527"/>
      <c r="J618" s="527"/>
      <c r="K618" s="527"/>
      <c r="L618" s="527"/>
      <c r="M618" s="527"/>
      <c r="N618" s="527"/>
      <c r="O618" s="530"/>
      <c r="P618" s="531"/>
      <c r="Q618" s="527"/>
      <c r="R618" s="527"/>
      <c r="S618" s="527"/>
      <c r="T618" s="527"/>
      <c r="U618" s="527"/>
      <c r="V618" s="527"/>
      <c r="W618" s="527"/>
      <c r="X618" s="527"/>
      <c r="Y618" s="527"/>
      <c r="Z618" s="527"/>
      <c r="AA618" s="527"/>
    </row>
    <row r="619" spans="1:27" ht="15.75" customHeight="1">
      <c r="A619" s="527"/>
      <c r="B619" s="647"/>
      <c r="C619" s="527"/>
      <c r="D619" s="527"/>
      <c r="E619" s="527"/>
      <c r="F619" s="527"/>
      <c r="G619" s="527"/>
      <c r="H619" s="527"/>
      <c r="I619" s="527"/>
      <c r="J619" s="527"/>
      <c r="K619" s="527"/>
      <c r="L619" s="527"/>
      <c r="M619" s="527"/>
      <c r="N619" s="527"/>
      <c r="O619" s="530"/>
      <c r="P619" s="531"/>
      <c r="Q619" s="527"/>
      <c r="R619" s="527"/>
      <c r="S619" s="527"/>
      <c r="T619" s="527"/>
      <c r="U619" s="527"/>
      <c r="V619" s="527"/>
      <c r="W619" s="527"/>
      <c r="X619" s="527"/>
      <c r="Y619" s="527"/>
      <c r="Z619" s="527"/>
      <c r="AA619" s="527"/>
    </row>
    <row r="620" spans="1:27" ht="15.75" customHeight="1">
      <c r="A620" s="527"/>
      <c r="B620" s="647"/>
      <c r="C620" s="527"/>
      <c r="D620" s="527"/>
      <c r="E620" s="527"/>
      <c r="F620" s="527"/>
      <c r="G620" s="527"/>
      <c r="H620" s="527"/>
      <c r="I620" s="527"/>
      <c r="J620" s="527"/>
      <c r="K620" s="527"/>
      <c r="L620" s="527"/>
      <c r="M620" s="527"/>
      <c r="N620" s="527"/>
      <c r="O620" s="530"/>
      <c r="P620" s="531"/>
      <c r="Q620" s="527"/>
      <c r="R620" s="527"/>
      <c r="S620" s="527"/>
      <c r="T620" s="527"/>
      <c r="U620" s="527"/>
      <c r="V620" s="527"/>
      <c r="W620" s="527"/>
      <c r="X620" s="527"/>
      <c r="Y620" s="527"/>
      <c r="Z620" s="527"/>
      <c r="AA620" s="527"/>
    </row>
    <row r="621" spans="1:27" ht="15.75" customHeight="1">
      <c r="A621" s="527"/>
      <c r="B621" s="647"/>
      <c r="C621" s="527"/>
      <c r="D621" s="527"/>
      <c r="E621" s="527"/>
      <c r="F621" s="527"/>
      <c r="G621" s="527"/>
      <c r="H621" s="527"/>
      <c r="I621" s="527"/>
      <c r="J621" s="527"/>
      <c r="K621" s="527"/>
      <c r="L621" s="527"/>
      <c r="M621" s="527"/>
      <c r="N621" s="527"/>
      <c r="O621" s="530"/>
      <c r="P621" s="531"/>
      <c r="Q621" s="527"/>
      <c r="R621" s="527"/>
      <c r="S621" s="527"/>
      <c r="T621" s="527"/>
      <c r="U621" s="527"/>
      <c r="V621" s="527"/>
      <c r="W621" s="527"/>
      <c r="X621" s="527"/>
      <c r="Y621" s="527"/>
      <c r="Z621" s="527"/>
      <c r="AA621" s="527"/>
    </row>
    <row r="622" spans="1:27" ht="15.75" customHeight="1">
      <c r="A622" s="527"/>
      <c r="B622" s="647"/>
      <c r="C622" s="527"/>
      <c r="D622" s="527"/>
      <c r="E622" s="527"/>
      <c r="F622" s="527"/>
      <c r="G622" s="527"/>
      <c r="H622" s="527"/>
      <c r="I622" s="527"/>
      <c r="J622" s="527"/>
      <c r="K622" s="527"/>
      <c r="L622" s="527"/>
      <c r="M622" s="527"/>
      <c r="N622" s="527"/>
      <c r="O622" s="530"/>
      <c r="P622" s="531"/>
      <c r="Q622" s="527"/>
      <c r="R622" s="527"/>
      <c r="S622" s="527"/>
      <c r="T622" s="527"/>
      <c r="U622" s="527"/>
      <c r="V622" s="527"/>
      <c r="W622" s="527"/>
      <c r="X622" s="527"/>
      <c r="Y622" s="527"/>
      <c r="Z622" s="527"/>
      <c r="AA622" s="527"/>
    </row>
    <row r="623" spans="1:27" ht="15.75" customHeight="1">
      <c r="A623" s="527"/>
      <c r="B623" s="647"/>
      <c r="C623" s="527"/>
      <c r="D623" s="527"/>
      <c r="E623" s="527"/>
      <c r="F623" s="527"/>
      <c r="G623" s="527"/>
      <c r="H623" s="527"/>
      <c r="I623" s="527"/>
      <c r="J623" s="527"/>
      <c r="K623" s="527"/>
      <c r="L623" s="527"/>
      <c r="M623" s="527"/>
      <c r="N623" s="527"/>
      <c r="O623" s="530"/>
      <c r="P623" s="531"/>
      <c r="Q623" s="527"/>
      <c r="R623" s="527"/>
      <c r="S623" s="527"/>
      <c r="T623" s="527"/>
      <c r="U623" s="527"/>
      <c r="V623" s="527"/>
      <c r="W623" s="527"/>
      <c r="X623" s="527"/>
      <c r="Y623" s="527"/>
      <c r="Z623" s="527"/>
      <c r="AA623" s="527"/>
    </row>
    <row r="624" spans="1:27" ht="15.75" customHeight="1">
      <c r="A624" s="527"/>
      <c r="B624" s="647"/>
      <c r="C624" s="527"/>
      <c r="D624" s="527"/>
      <c r="E624" s="527"/>
      <c r="F624" s="527"/>
      <c r="G624" s="527"/>
      <c r="H624" s="527"/>
      <c r="I624" s="527"/>
      <c r="J624" s="527"/>
      <c r="K624" s="527"/>
      <c r="L624" s="527"/>
      <c r="M624" s="527"/>
      <c r="N624" s="527"/>
      <c r="O624" s="530"/>
      <c r="P624" s="531"/>
      <c r="Q624" s="527"/>
      <c r="R624" s="527"/>
      <c r="S624" s="527"/>
      <c r="T624" s="527"/>
      <c r="U624" s="527"/>
      <c r="V624" s="527"/>
      <c r="W624" s="527"/>
      <c r="X624" s="527"/>
      <c r="Y624" s="527"/>
      <c r="Z624" s="527"/>
      <c r="AA624" s="527"/>
    </row>
    <row r="625" spans="1:27" ht="15.75" customHeight="1">
      <c r="A625" s="527"/>
      <c r="B625" s="647"/>
      <c r="C625" s="527"/>
      <c r="D625" s="527"/>
      <c r="E625" s="527"/>
      <c r="F625" s="527"/>
      <c r="G625" s="527"/>
      <c r="H625" s="527"/>
      <c r="I625" s="527"/>
      <c r="J625" s="527"/>
      <c r="K625" s="527"/>
      <c r="L625" s="527"/>
      <c r="M625" s="527"/>
      <c r="N625" s="527"/>
      <c r="O625" s="530"/>
      <c r="P625" s="531"/>
      <c r="Q625" s="527"/>
      <c r="R625" s="527"/>
      <c r="S625" s="527"/>
      <c r="T625" s="527"/>
      <c r="U625" s="527"/>
      <c r="V625" s="527"/>
      <c r="W625" s="527"/>
      <c r="X625" s="527"/>
      <c r="Y625" s="527"/>
      <c r="Z625" s="527"/>
      <c r="AA625" s="527"/>
    </row>
    <row r="626" spans="1:27" ht="15.75" customHeight="1">
      <c r="A626" s="527"/>
      <c r="B626" s="647"/>
      <c r="C626" s="527"/>
      <c r="D626" s="527"/>
      <c r="E626" s="527"/>
      <c r="F626" s="527"/>
      <c r="G626" s="527"/>
      <c r="H626" s="527"/>
      <c r="I626" s="527"/>
      <c r="J626" s="527"/>
      <c r="K626" s="527"/>
      <c r="L626" s="527"/>
      <c r="M626" s="527"/>
      <c r="N626" s="527"/>
      <c r="O626" s="530"/>
      <c r="P626" s="531"/>
      <c r="Q626" s="527"/>
      <c r="R626" s="527"/>
      <c r="S626" s="527"/>
      <c r="T626" s="527"/>
      <c r="U626" s="527"/>
      <c r="V626" s="527"/>
      <c r="W626" s="527"/>
      <c r="X626" s="527"/>
      <c r="Y626" s="527"/>
      <c r="Z626" s="527"/>
      <c r="AA626" s="527"/>
    </row>
    <row r="627" spans="1:27" ht="15.75" customHeight="1">
      <c r="A627" s="527"/>
      <c r="B627" s="647"/>
      <c r="C627" s="527"/>
      <c r="D627" s="527"/>
      <c r="E627" s="527"/>
      <c r="F627" s="527"/>
      <c r="G627" s="527"/>
      <c r="H627" s="527"/>
      <c r="I627" s="527"/>
      <c r="J627" s="527"/>
      <c r="K627" s="527"/>
      <c r="L627" s="527"/>
      <c r="M627" s="527"/>
      <c r="N627" s="527"/>
      <c r="O627" s="530"/>
      <c r="P627" s="531"/>
      <c r="Q627" s="527"/>
      <c r="R627" s="527"/>
      <c r="S627" s="527"/>
      <c r="T627" s="527"/>
      <c r="U627" s="527"/>
      <c r="V627" s="527"/>
      <c r="W627" s="527"/>
      <c r="X627" s="527"/>
      <c r="Y627" s="527"/>
      <c r="Z627" s="527"/>
      <c r="AA627" s="527"/>
    </row>
    <row r="628" spans="1:27" ht="15.75" customHeight="1">
      <c r="A628" s="527"/>
      <c r="B628" s="647"/>
      <c r="C628" s="527"/>
      <c r="D628" s="527"/>
      <c r="E628" s="527"/>
      <c r="F628" s="527"/>
      <c r="G628" s="527"/>
      <c r="H628" s="527"/>
      <c r="I628" s="527"/>
      <c r="J628" s="527"/>
      <c r="K628" s="527"/>
      <c r="L628" s="527"/>
      <c r="M628" s="527"/>
      <c r="N628" s="527"/>
      <c r="O628" s="530"/>
      <c r="P628" s="531"/>
      <c r="Q628" s="527"/>
      <c r="R628" s="527"/>
      <c r="S628" s="527"/>
      <c r="T628" s="527"/>
      <c r="U628" s="527"/>
      <c r="V628" s="527"/>
      <c r="W628" s="527"/>
      <c r="X628" s="527"/>
      <c r="Y628" s="527"/>
      <c r="Z628" s="527"/>
      <c r="AA628" s="527"/>
    </row>
    <row r="629" spans="1:27" ht="15.75" customHeight="1">
      <c r="A629" s="527"/>
      <c r="B629" s="647"/>
      <c r="C629" s="527"/>
      <c r="D629" s="527"/>
      <c r="E629" s="527"/>
      <c r="F629" s="527"/>
      <c r="G629" s="527"/>
      <c r="H629" s="527"/>
      <c r="I629" s="527"/>
      <c r="J629" s="527"/>
      <c r="K629" s="527"/>
      <c r="L629" s="527"/>
      <c r="M629" s="527"/>
      <c r="N629" s="527"/>
      <c r="O629" s="530"/>
      <c r="P629" s="531"/>
      <c r="Q629" s="527"/>
      <c r="R629" s="527"/>
      <c r="S629" s="527"/>
      <c r="T629" s="527"/>
      <c r="U629" s="527"/>
      <c r="V629" s="527"/>
      <c r="W629" s="527"/>
      <c r="X629" s="527"/>
      <c r="Y629" s="527"/>
      <c r="Z629" s="527"/>
      <c r="AA629" s="527"/>
    </row>
    <row r="630" spans="1:27" ht="15.75" customHeight="1">
      <c r="A630" s="527"/>
      <c r="B630" s="647"/>
      <c r="C630" s="527"/>
      <c r="D630" s="527"/>
      <c r="E630" s="527"/>
      <c r="F630" s="527"/>
      <c r="G630" s="527"/>
      <c r="H630" s="527"/>
      <c r="I630" s="527"/>
      <c r="J630" s="527"/>
      <c r="K630" s="527"/>
      <c r="L630" s="527"/>
      <c r="M630" s="527"/>
      <c r="N630" s="527"/>
      <c r="O630" s="530"/>
      <c r="P630" s="531"/>
      <c r="Q630" s="527"/>
      <c r="R630" s="527"/>
      <c r="S630" s="527"/>
      <c r="T630" s="527"/>
      <c r="U630" s="527"/>
      <c r="V630" s="527"/>
      <c r="W630" s="527"/>
      <c r="X630" s="527"/>
      <c r="Y630" s="527"/>
      <c r="Z630" s="527"/>
      <c r="AA630" s="527"/>
    </row>
    <row r="631" spans="1:27" ht="15.75" customHeight="1">
      <c r="A631" s="527"/>
      <c r="B631" s="647"/>
      <c r="C631" s="527"/>
      <c r="D631" s="527"/>
      <c r="E631" s="527"/>
      <c r="F631" s="527"/>
      <c r="G631" s="527"/>
      <c r="H631" s="527"/>
      <c r="I631" s="527"/>
      <c r="J631" s="527"/>
      <c r="K631" s="527"/>
      <c r="L631" s="527"/>
      <c r="M631" s="527"/>
      <c r="N631" s="527"/>
      <c r="O631" s="530"/>
      <c r="P631" s="531"/>
      <c r="Q631" s="527"/>
      <c r="R631" s="527"/>
      <c r="S631" s="527"/>
      <c r="T631" s="527"/>
      <c r="U631" s="527"/>
      <c r="V631" s="527"/>
      <c r="W631" s="527"/>
      <c r="X631" s="527"/>
      <c r="Y631" s="527"/>
      <c r="Z631" s="527"/>
      <c r="AA631" s="527"/>
    </row>
    <row r="632" spans="1:27" ht="15.75" customHeight="1">
      <c r="A632" s="527"/>
      <c r="B632" s="647"/>
      <c r="C632" s="527"/>
      <c r="D632" s="527"/>
      <c r="E632" s="527"/>
      <c r="F632" s="527"/>
      <c r="G632" s="527"/>
      <c r="H632" s="527"/>
      <c r="I632" s="527"/>
      <c r="J632" s="527"/>
      <c r="K632" s="527"/>
      <c r="L632" s="527"/>
      <c r="M632" s="527"/>
      <c r="N632" s="527"/>
      <c r="O632" s="530"/>
      <c r="P632" s="531"/>
      <c r="Q632" s="527"/>
      <c r="R632" s="527"/>
      <c r="S632" s="527"/>
      <c r="T632" s="527"/>
      <c r="U632" s="527"/>
      <c r="V632" s="527"/>
      <c r="W632" s="527"/>
      <c r="X632" s="527"/>
      <c r="Y632" s="527"/>
      <c r="Z632" s="527"/>
      <c r="AA632" s="527"/>
    </row>
    <row r="633" spans="1:27" ht="15.75" customHeight="1">
      <c r="A633" s="527"/>
      <c r="B633" s="647"/>
      <c r="C633" s="527"/>
      <c r="D633" s="527"/>
      <c r="E633" s="527"/>
      <c r="F633" s="527"/>
      <c r="G633" s="527"/>
      <c r="H633" s="527"/>
      <c r="I633" s="527"/>
      <c r="J633" s="527"/>
      <c r="K633" s="527"/>
      <c r="L633" s="527"/>
      <c r="M633" s="527"/>
      <c r="N633" s="527"/>
      <c r="O633" s="530"/>
      <c r="P633" s="531"/>
      <c r="Q633" s="527"/>
      <c r="R633" s="527"/>
      <c r="S633" s="527"/>
      <c r="T633" s="527"/>
      <c r="U633" s="527"/>
      <c r="V633" s="527"/>
      <c r="W633" s="527"/>
      <c r="X633" s="527"/>
      <c r="Y633" s="527"/>
      <c r="Z633" s="527"/>
      <c r="AA633" s="527"/>
    </row>
    <row r="634" spans="1:27" ht="15.75" customHeight="1">
      <c r="A634" s="527"/>
      <c r="B634" s="647"/>
      <c r="C634" s="527"/>
      <c r="D634" s="527"/>
      <c r="E634" s="527"/>
      <c r="F634" s="527"/>
      <c r="G634" s="527"/>
      <c r="H634" s="527"/>
      <c r="I634" s="527"/>
      <c r="J634" s="527"/>
      <c r="K634" s="527"/>
      <c r="L634" s="527"/>
      <c r="M634" s="527"/>
      <c r="N634" s="527"/>
      <c r="O634" s="530"/>
      <c r="P634" s="531"/>
      <c r="Q634" s="527"/>
      <c r="R634" s="527"/>
      <c r="S634" s="527"/>
      <c r="T634" s="527"/>
      <c r="U634" s="527"/>
      <c r="V634" s="527"/>
      <c r="W634" s="527"/>
      <c r="X634" s="527"/>
      <c r="Y634" s="527"/>
      <c r="Z634" s="527"/>
      <c r="AA634" s="527"/>
    </row>
    <row r="635" spans="1:27" ht="15.75" customHeight="1">
      <c r="A635" s="527"/>
      <c r="B635" s="647"/>
      <c r="C635" s="527"/>
      <c r="D635" s="527"/>
      <c r="E635" s="527"/>
      <c r="F635" s="527"/>
      <c r="G635" s="527"/>
      <c r="H635" s="527"/>
      <c r="I635" s="527"/>
      <c r="J635" s="527"/>
      <c r="K635" s="527"/>
      <c r="L635" s="527"/>
      <c r="M635" s="527"/>
      <c r="N635" s="527"/>
      <c r="O635" s="530"/>
      <c r="P635" s="531"/>
      <c r="Q635" s="527"/>
      <c r="R635" s="527"/>
      <c r="S635" s="527"/>
      <c r="T635" s="527"/>
      <c r="U635" s="527"/>
      <c r="V635" s="527"/>
      <c r="W635" s="527"/>
      <c r="X635" s="527"/>
      <c r="Y635" s="527"/>
      <c r="Z635" s="527"/>
      <c r="AA635" s="527"/>
    </row>
    <row r="636" spans="1:27" ht="15.75" customHeight="1">
      <c r="A636" s="527"/>
      <c r="B636" s="647"/>
      <c r="C636" s="527"/>
      <c r="D636" s="527"/>
      <c r="E636" s="527"/>
      <c r="F636" s="527"/>
      <c r="G636" s="527"/>
      <c r="H636" s="527"/>
      <c r="I636" s="527"/>
      <c r="J636" s="527"/>
      <c r="K636" s="527"/>
      <c r="L636" s="527"/>
      <c r="M636" s="527"/>
      <c r="N636" s="527"/>
      <c r="O636" s="530"/>
      <c r="P636" s="531"/>
      <c r="Q636" s="527"/>
      <c r="R636" s="527"/>
      <c r="S636" s="527"/>
      <c r="T636" s="527"/>
      <c r="U636" s="527"/>
      <c r="V636" s="527"/>
      <c r="W636" s="527"/>
      <c r="X636" s="527"/>
      <c r="Y636" s="527"/>
      <c r="Z636" s="527"/>
      <c r="AA636" s="527"/>
    </row>
    <row r="637" spans="1:27" ht="15.75" customHeight="1">
      <c r="A637" s="527"/>
      <c r="B637" s="647"/>
      <c r="C637" s="527"/>
      <c r="D637" s="527"/>
      <c r="E637" s="527"/>
      <c r="F637" s="527"/>
      <c r="G637" s="527"/>
      <c r="H637" s="527"/>
      <c r="I637" s="527"/>
      <c r="J637" s="527"/>
      <c r="K637" s="527"/>
      <c r="L637" s="527"/>
      <c r="M637" s="527"/>
      <c r="N637" s="527"/>
      <c r="O637" s="530"/>
      <c r="P637" s="531"/>
      <c r="Q637" s="527"/>
      <c r="R637" s="527"/>
      <c r="S637" s="527"/>
      <c r="T637" s="527"/>
      <c r="U637" s="527"/>
      <c r="V637" s="527"/>
      <c r="W637" s="527"/>
      <c r="X637" s="527"/>
      <c r="Y637" s="527"/>
      <c r="Z637" s="527"/>
      <c r="AA637" s="527"/>
    </row>
    <row r="638" spans="1:27" ht="15.75" customHeight="1">
      <c r="A638" s="527"/>
      <c r="B638" s="647"/>
      <c r="C638" s="527"/>
      <c r="D638" s="527"/>
      <c r="E638" s="527"/>
      <c r="F638" s="527"/>
      <c r="G638" s="527"/>
      <c r="H638" s="527"/>
      <c r="I638" s="527"/>
      <c r="J638" s="527"/>
      <c r="K638" s="527"/>
      <c r="L638" s="527"/>
      <c r="M638" s="527"/>
      <c r="N638" s="527"/>
      <c r="O638" s="530"/>
      <c r="P638" s="531"/>
      <c r="Q638" s="527"/>
      <c r="R638" s="527"/>
      <c r="S638" s="527"/>
      <c r="T638" s="527"/>
      <c r="U638" s="527"/>
      <c r="V638" s="527"/>
      <c r="W638" s="527"/>
      <c r="X638" s="527"/>
      <c r="Y638" s="527"/>
      <c r="Z638" s="527"/>
      <c r="AA638" s="527"/>
    </row>
    <row r="639" spans="1:27" ht="15.75" customHeight="1">
      <c r="A639" s="527"/>
      <c r="B639" s="647"/>
      <c r="C639" s="527"/>
      <c r="D639" s="527"/>
      <c r="E639" s="527"/>
      <c r="F639" s="527"/>
      <c r="G639" s="527"/>
      <c r="H639" s="527"/>
      <c r="I639" s="527"/>
      <c r="J639" s="527"/>
      <c r="K639" s="527"/>
      <c r="L639" s="527"/>
      <c r="M639" s="527"/>
      <c r="N639" s="527"/>
      <c r="O639" s="530"/>
      <c r="P639" s="531"/>
      <c r="Q639" s="527"/>
      <c r="R639" s="527"/>
      <c r="S639" s="527"/>
      <c r="T639" s="527"/>
      <c r="U639" s="527"/>
      <c r="V639" s="527"/>
      <c r="W639" s="527"/>
      <c r="X639" s="527"/>
      <c r="Y639" s="527"/>
      <c r="Z639" s="527"/>
      <c r="AA639" s="527"/>
    </row>
    <row r="640" spans="1:27" ht="15.75" customHeight="1">
      <c r="A640" s="527"/>
      <c r="B640" s="647"/>
      <c r="C640" s="527"/>
      <c r="D640" s="527"/>
      <c r="E640" s="527"/>
      <c r="F640" s="527"/>
      <c r="G640" s="527"/>
      <c r="H640" s="527"/>
      <c r="I640" s="527"/>
      <c r="J640" s="527"/>
      <c r="K640" s="527"/>
      <c r="L640" s="527"/>
      <c r="M640" s="527"/>
      <c r="N640" s="527"/>
      <c r="O640" s="530"/>
      <c r="P640" s="531"/>
      <c r="Q640" s="527"/>
      <c r="R640" s="527"/>
      <c r="S640" s="527"/>
      <c r="T640" s="527"/>
      <c r="U640" s="527"/>
      <c r="V640" s="527"/>
      <c r="W640" s="527"/>
      <c r="X640" s="527"/>
      <c r="Y640" s="527"/>
      <c r="Z640" s="527"/>
      <c r="AA640" s="527"/>
    </row>
    <row r="641" spans="1:27" ht="15.75" customHeight="1">
      <c r="A641" s="527"/>
      <c r="B641" s="647"/>
      <c r="C641" s="527"/>
      <c r="D641" s="527"/>
      <c r="E641" s="527"/>
      <c r="F641" s="527"/>
      <c r="G641" s="527"/>
      <c r="H641" s="527"/>
      <c r="I641" s="527"/>
      <c r="J641" s="527"/>
      <c r="K641" s="527"/>
      <c r="L641" s="527"/>
      <c r="M641" s="527"/>
      <c r="N641" s="527"/>
      <c r="O641" s="530"/>
      <c r="P641" s="531"/>
      <c r="Q641" s="527"/>
      <c r="R641" s="527"/>
      <c r="S641" s="527"/>
      <c r="T641" s="527"/>
      <c r="U641" s="527"/>
      <c r="V641" s="527"/>
      <c r="W641" s="527"/>
      <c r="X641" s="527"/>
      <c r="Y641" s="527"/>
      <c r="Z641" s="527"/>
      <c r="AA641" s="527"/>
    </row>
    <row r="642" spans="1:27" ht="15.75" customHeight="1">
      <c r="A642" s="527"/>
      <c r="B642" s="647"/>
      <c r="C642" s="527"/>
      <c r="D642" s="527"/>
      <c r="E642" s="527"/>
      <c r="F642" s="527"/>
      <c r="G642" s="527"/>
      <c r="H642" s="527"/>
      <c r="I642" s="527"/>
      <c r="J642" s="527"/>
      <c r="K642" s="527"/>
      <c r="L642" s="527"/>
      <c r="M642" s="527"/>
      <c r="N642" s="527"/>
      <c r="O642" s="530"/>
      <c r="P642" s="531"/>
      <c r="Q642" s="527"/>
      <c r="R642" s="527"/>
      <c r="S642" s="527"/>
      <c r="T642" s="527"/>
      <c r="U642" s="527"/>
      <c r="V642" s="527"/>
      <c r="W642" s="527"/>
      <c r="X642" s="527"/>
      <c r="Y642" s="527"/>
      <c r="Z642" s="527"/>
      <c r="AA642" s="527"/>
    </row>
    <row r="643" spans="1:27" ht="15.75" customHeight="1">
      <c r="A643" s="527"/>
      <c r="B643" s="647"/>
      <c r="C643" s="527"/>
      <c r="D643" s="527"/>
      <c r="E643" s="527"/>
      <c r="F643" s="527"/>
      <c r="G643" s="527"/>
      <c r="H643" s="527"/>
      <c r="I643" s="527"/>
      <c r="J643" s="527"/>
      <c r="K643" s="527"/>
      <c r="L643" s="527"/>
      <c r="M643" s="527"/>
      <c r="N643" s="527"/>
      <c r="O643" s="530"/>
      <c r="P643" s="531"/>
      <c r="Q643" s="527"/>
      <c r="R643" s="527"/>
      <c r="S643" s="527"/>
      <c r="T643" s="527"/>
      <c r="U643" s="527"/>
      <c r="V643" s="527"/>
      <c r="W643" s="527"/>
      <c r="X643" s="527"/>
      <c r="Y643" s="527"/>
      <c r="Z643" s="527"/>
      <c r="AA643" s="527"/>
    </row>
    <row r="644" spans="1:27" ht="15.75" customHeight="1">
      <c r="A644" s="527"/>
      <c r="B644" s="647"/>
      <c r="C644" s="527"/>
      <c r="D644" s="527"/>
      <c r="E644" s="527"/>
      <c r="F644" s="527"/>
      <c r="G644" s="527"/>
      <c r="H644" s="527"/>
      <c r="I644" s="527"/>
      <c r="J644" s="527"/>
      <c r="K644" s="527"/>
      <c r="L644" s="527"/>
      <c r="M644" s="527"/>
      <c r="N644" s="527"/>
      <c r="O644" s="530"/>
      <c r="P644" s="531"/>
      <c r="Q644" s="527"/>
      <c r="R644" s="527"/>
      <c r="S644" s="527"/>
      <c r="T644" s="527"/>
      <c r="U644" s="527"/>
      <c r="V644" s="527"/>
      <c r="W644" s="527"/>
      <c r="X644" s="527"/>
      <c r="Y644" s="527"/>
      <c r="Z644" s="527"/>
      <c r="AA644" s="527"/>
    </row>
    <row r="645" spans="1:27" ht="15.75" customHeight="1">
      <c r="A645" s="527"/>
      <c r="B645" s="647"/>
      <c r="C645" s="527"/>
      <c r="D645" s="527"/>
      <c r="E645" s="527"/>
      <c r="F645" s="527"/>
      <c r="G645" s="527"/>
      <c r="H645" s="527"/>
      <c r="I645" s="527"/>
      <c r="J645" s="527"/>
      <c r="K645" s="527"/>
      <c r="L645" s="527"/>
      <c r="M645" s="527"/>
      <c r="N645" s="527"/>
      <c r="O645" s="530"/>
      <c r="P645" s="531"/>
      <c r="Q645" s="527"/>
      <c r="R645" s="527"/>
      <c r="S645" s="527"/>
      <c r="T645" s="527"/>
      <c r="U645" s="527"/>
      <c r="V645" s="527"/>
      <c r="W645" s="527"/>
      <c r="X645" s="527"/>
      <c r="Y645" s="527"/>
      <c r="Z645" s="527"/>
      <c r="AA645" s="527"/>
    </row>
    <row r="646" spans="1:27" ht="15.75" customHeight="1">
      <c r="A646" s="527"/>
      <c r="B646" s="647"/>
      <c r="C646" s="527"/>
      <c r="D646" s="527"/>
      <c r="E646" s="527"/>
      <c r="F646" s="527"/>
      <c r="G646" s="527"/>
      <c r="H646" s="527"/>
      <c r="I646" s="527"/>
      <c r="J646" s="527"/>
      <c r="K646" s="527"/>
      <c r="L646" s="527"/>
      <c r="M646" s="527"/>
      <c r="N646" s="527"/>
      <c r="O646" s="530"/>
      <c r="P646" s="531"/>
      <c r="Q646" s="527"/>
      <c r="R646" s="527"/>
      <c r="S646" s="527"/>
      <c r="T646" s="527"/>
      <c r="U646" s="527"/>
      <c r="V646" s="527"/>
      <c r="W646" s="527"/>
      <c r="X646" s="527"/>
      <c r="Y646" s="527"/>
      <c r="Z646" s="527"/>
      <c r="AA646" s="527"/>
    </row>
    <row r="647" spans="1:27" ht="15.75" customHeight="1">
      <c r="A647" s="527"/>
      <c r="B647" s="647"/>
      <c r="C647" s="527"/>
      <c r="D647" s="527"/>
      <c r="E647" s="527"/>
      <c r="F647" s="527"/>
      <c r="G647" s="527"/>
      <c r="H647" s="527"/>
      <c r="I647" s="527"/>
      <c r="J647" s="527"/>
      <c r="K647" s="527"/>
      <c r="L647" s="527"/>
      <c r="M647" s="527"/>
      <c r="N647" s="527"/>
      <c r="O647" s="530"/>
      <c r="P647" s="531"/>
      <c r="Q647" s="527"/>
      <c r="R647" s="527"/>
      <c r="S647" s="527"/>
      <c r="T647" s="527"/>
      <c r="U647" s="527"/>
      <c r="V647" s="527"/>
      <c r="W647" s="527"/>
      <c r="X647" s="527"/>
      <c r="Y647" s="527"/>
      <c r="Z647" s="527"/>
      <c r="AA647" s="527"/>
    </row>
    <row r="648" spans="1:27" ht="15.75" customHeight="1">
      <c r="A648" s="527"/>
      <c r="B648" s="647"/>
      <c r="C648" s="527"/>
      <c r="D648" s="527"/>
      <c r="E648" s="527"/>
      <c r="F648" s="527"/>
      <c r="G648" s="527"/>
      <c r="H648" s="527"/>
      <c r="I648" s="527"/>
      <c r="J648" s="527"/>
      <c r="K648" s="527"/>
      <c r="L648" s="527"/>
      <c r="M648" s="527"/>
      <c r="N648" s="527"/>
      <c r="O648" s="530"/>
      <c r="P648" s="531"/>
      <c r="Q648" s="527"/>
      <c r="R648" s="527"/>
      <c r="S648" s="527"/>
      <c r="T648" s="527"/>
      <c r="U648" s="527"/>
      <c r="V648" s="527"/>
      <c r="W648" s="527"/>
      <c r="X648" s="527"/>
      <c r="Y648" s="527"/>
      <c r="Z648" s="527"/>
      <c r="AA648" s="527"/>
    </row>
    <row r="649" spans="1:27" ht="15.75" customHeight="1">
      <c r="A649" s="527"/>
      <c r="B649" s="647"/>
      <c r="C649" s="527"/>
      <c r="D649" s="527"/>
      <c r="E649" s="527"/>
      <c r="F649" s="527"/>
      <c r="G649" s="527"/>
      <c r="H649" s="527"/>
      <c r="I649" s="527"/>
      <c r="J649" s="527"/>
      <c r="K649" s="527"/>
      <c r="L649" s="527"/>
      <c r="M649" s="527"/>
      <c r="N649" s="527"/>
      <c r="O649" s="530"/>
      <c r="P649" s="531"/>
      <c r="Q649" s="527"/>
      <c r="R649" s="527"/>
      <c r="S649" s="527"/>
      <c r="T649" s="527"/>
      <c r="U649" s="527"/>
      <c r="V649" s="527"/>
      <c r="W649" s="527"/>
      <c r="X649" s="527"/>
      <c r="Y649" s="527"/>
      <c r="Z649" s="527"/>
      <c r="AA649" s="527"/>
    </row>
    <row r="650" spans="1:27" ht="15.75" customHeight="1">
      <c r="A650" s="527"/>
      <c r="B650" s="647"/>
      <c r="C650" s="527"/>
      <c r="D650" s="527"/>
      <c r="E650" s="527"/>
      <c r="F650" s="527"/>
      <c r="G650" s="527"/>
      <c r="H650" s="527"/>
      <c r="I650" s="527"/>
      <c r="J650" s="527"/>
      <c r="K650" s="527"/>
      <c r="L650" s="527"/>
      <c r="M650" s="527"/>
      <c r="N650" s="527"/>
      <c r="O650" s="530"/>
      <c r="P650" s="531"/>
      <c r="Q650" s="527"/>
      <c r="R650" s="527"/>
      <c r="S650" s="527"/>
      <c r="T650" s="527"/>
      <c r="U650" s="527"/>
      <c r="V650" s="527"/>
      <c r="W650" s="527"/>
      <c r="X650" s="527"/>
      <c r="Y650" s="527"/>
      <c r="Z650" s="527"/>
      <c r="AA650" s="527"/>
    </row>
    <row r="651" spans="1:27" ht="15.75" customHeight="1">
      <c r="A651" s="527"/>
      <c r="B651" s="647"/>
      <c r="C651" s="527"/>
      <c r="D651" s="527"/>
      <c r="E651" s="527"/>
      <c r="F651" s="527"/>
      <c r="G651" s="527"/>
      <c r="H651" s="527"/>
      <c r="I651" s="527"/>
      <c r="J651" s="527"/>
      <c r="K651" s="527"/>
      <c r="L651" s="527"/>
      <c r="M651" s="527"/>
      <c r="N651" s="527"/>
      <c r="O651" s="530"/>
      <c r="P651" s="531"/>
      <c r="Q651" s="527"/>
      <c r="R651" s="527"/>
      <c r="S651" s="527"/>
      <c r="T651" s="527"/>
      <c r="U651" s="527"/>
      <c r="V651" s="527"/>
      <c r="W651" s="527"/>
      <c r="X651" s="527"/>
      <c r="Y651" s="527"/>
      <c r="Z651" s="527"/>
      <c r="AA651" s="527"/>
    </row>
    <row r="652" spans="1:27" ht="15.75" customHeight="1">
      <c r="A652" s="527"/>
      <c r="B652" s="647"/>
      <c r="C652" s="527"/>
      <c r="D652" s="527"/>
      <c r="E652" s="527"/>
      <c r="F652" s="527"/>
      <c r="G652" s="527"/>
      <c r="H652" s="527"/>
      <c r="I652" s="527"/>
      <c r="J652" s="527"/>
      <c r="K652" s="527"/>
      <c r="L652" s="527"/>
      <c r="M652" s="527"/>
      <c r="N652" s="527"/>
      <c r="O652" s="530"/>
      <c r="P652" s="531"/>
      <c r="Q652" s="527"/>
      <c r="R652" s="527"/>
      <c r="S652" s="527"/>
      <c r="T652" s="527"/>
      <c r="U652" s="527"/>
      <c r="V652" s="527"/>
      <c r="W652" s="527"/>
      <c r="X652" s="527"/>
      <c r="Y652" s="527"/>
      <c r="Z652" s="527"/>
      <c r="AA652" s="527"/>
    </row>
    <row r="653" spans="1:27" ht="15.75" customHeight="1">
      <c r="A653" s="527"/>
      <c r="B653" s="647"/>
      <c r="C653" s="527"/>
      <c r="D653" s="527"/>
      <c r="E653" s="527"/>
      <c r="F653" s="527"/>
      <c r="G653" s="527"/>
      <c r="H653" s="527"/>
      <c r="I653" s="527"/>
      <c r="J653" s="527"/>
      <c r="K653" s="527"/>
      <c r="L653" s="527"/>
      <c r="M653" s="527"/>
      <c r="N653" s="527"/>
      <c r="O653" s="530"/>
      <c r="P653" s="531"/>
      <c r="Q653" s="527"/>
      <c r="R653" s="527"/>
      <c r="S653" s="527"/>
      <c r="T653" s="527"/>
      <c r="U653" s="527"/>
      <c r="V653" s="527"/>
      <c r="W653" s="527"/>
      <c r="X653" s="527"/>
      <c r="Y653" s="527"/>
      <c r="Z653" s="527"/>
      <c r="AA653" s="527"/>
    </row>
    <row r="654" spans="1:27" ht="15.75" customHeight="1">
      <c r="A654" s="527"/>
      <c r="B654" s="647"/>
      <c r="C654" s="527"/>
      <c r="D654" s="527"/>
      <c r="E654" s="527"/>
      <c r="F654" s="527"/>
      <c r="G654" s="527"/>
      <c r="H654" s="527"/>
      <c r="I654" s="527"/>
      <c r="J654" s="527"/>
      <c r="K654" s="527"/>
      <c r="L654" s="527"/>
      <c r="M654" s="527"/>
      <c r="N654" s="527"/>
      <c r="O654" s="530"/>
      <c r="P654" s="531"/>
      <c r="Q654" s="527"/>
      <c r="R654" s="527"/>
      <c r="S654" s="527"/>
      <c r="T654" s="527"/>
      <c r="U654" s="527"/>
      <c r="V654" s="527"/>
      <c r="W654" s="527"/>
      <c r="X654" s="527"/>
      <c r="Y654" s="527"/>
      <c r="Z654" s="527"/>
      <c r="AA654" s="527"/>
    </row>
    <row r="655" spans="1:27" ht="15.75" customHeight="1">
      <c r="A655" s="527"/>
      <c r="B655" s="647"/>
      <c r="C655" s="527"/>
      <c r="D655" s="527"/>
      <c r="E655" s="527"/>
      <c r="F655" s="527"/>
      <c r="G655" s="527"/>
      <c r="H655" s="527"/>
      <c r="I655" s="527"/>
      <c r="J655" s="527"/>
      <c r="K655" s="527"/>
      <c r="L655" s="527"/>
      <c r="M655" s="527"/>
      <c r="N655" s="527"/>
      <c r="O655" s="530"/>
      <c r="P655" s="531"/>
      <c r="Q655" s="527"/>
      <c r="R655" s="527"/>
      <c r="S655" s="527"/>
      <c r="T655" s="527"/>
      <c r="U655" s="527"/>
      <c r="V655" s="527"/>
      <c r="W655" s="527"/>
      <c r="X655" s="527"/>
      <c r="Y655" s="527"/>
      <c r="Z655" s="527"/>
      <c r="AA655" s="527"/>
    </row>
    <row r="656" spans="1:27" ht="15.75" customHeight="1">
      <c r="A656" s="527"/>
      <c r="B656" s="647"/>
      <c r="C656" s="527"/>
      <c r="D656" s="527"/>
      <c r="E656" s="527"/>
      <c r="F656" s="527"/>
      <c r="G656" s="527"/>
      <c r="H656" s="527"/>
      <c r="I656" s="527"/>
      <c r="J656" s="527"/>
      <c r="K656" s="527"/>
      <c r="L656" s="527"/>
      <c r="M656" s="527"/>
      <c r="N656" s="527"/>
      <c r="O656" s="530"/>
      <c r="P656" s="531"/>
      <c r="Q656" s="527"/>
      <c r="R656" s="527"/>
      <c r="S656" s="527"/>
      <c r="T656" s="527"/>
      <c r="U656" s="527"/>
      <c r="V656" s="527"/>
      <c r="W656" s="527"/>
      <c r="X656" s="527"/>
      <c r="Y656" s="527"/>
      <c r="Z656" s="527"/>
      <c r="AA656" s="527"/>
    </row>
    <row r="657" spans="1:27" ht="15.75" customHeight="1">
      <c r="A657" s="527"/>
      <c r="B657" s="647"/>
      <c r="C657" s="527"/>
      <c r="D657" s="527"/>
      <c r="E657" s="527"/>
      <c r="F657" s="527"/>
      <c r="G657" s="527"/>
      <c r="H657" s="527"/>
      <c r="I657" s="527"/>
      <c r="J657" s="527"/>
      <c r="K657" s="527"/>
      <c r="L657" s="527"/>
      <c r="M657" s="527"/>
      <c r="N657" s="527"/>
      <c r="O657" s="530"/>
      <c r="P657" s="531"/>
      <c r="Q657" s="527"/>
      <c r="R657" s="527"/>
      <c r="S657" s="527"/>
      <c r="T657" s="527"/>
      <c r="U657" s="527"/>
      <c r="V657" s="527"/>
      <c r="W657" s="527"/>
      <c r="X657" s="527"/>
      <c r="Y657" s="527"/>
      <c r="Z657" s="527"/>
      <c r="AA657" s="527"/>
    </row>
    <row r="658" spans="1:27" ht="15.75" customHeight="1">
      <c r="A658" s="527"/>
      <c r="B658" s="647"/>
      <c r="C658" s="527"/>
      <c r="D658" s="527"/>
      <c r="E658" s="527"/>
      <c r="F658" s="527"/>
      <c r="G658" s="527"/>
      <c r="H658" s="527"/>
      <c r="I658" s="527"/>
      <c r="J658" s="527"/>
      <c r="K658" s="527"/>
      <c r="L658" s="527"/>
      <c r="M658" s="527"/>
      <c r="N658" s="527"/>
      <c r="O658" s="530"/>
      <c r="P658" s="531"/>
      <c r="Q658" s="527"/>
      <c r="R658" s="527"/>
      <c r="S658" s="527"/>
      <c r="T658" s="527"/>
      <c r="U658" s="527"/>
      <c r="V658" s="527"/>
      <c r="W658" s="527"/>
      <c r="X658" s="527"/>
      <c r="Y658" s="527"/>
      <c r="Z658" s="527"/>
      <c r="AA658" s="527"/>
    </row>
    <row r="659" spans="1:27" ht="15.75" customHeight="1">
      <c r="A659" s="527"/>
      <c r="B659" s="647"/>
      <c r="C659" s="527"/>
      <c r="D659" s="527"/>
      <c r="E659" s="527"/>
      <c r="F659" s="527"/>
      <c r="G659" s="527"/>
      <c r="H659" s="527"/>
      <c r="I659" s="527"/>
      <c r="J659" s="527"/>
      <c r="K659" s="527"/>
      <c r="L659" s="527"/>
      <c r="M659" s="527"/>
      <c r="N659" s="527"/>
      <c r="O659" s="530"/>
      <c r="P659" s="531"/>
      <c r="Q659" s="527"/>
      <c r="R659" s="527"/>
      <c r="S659" s="527"/>
      <c r="T659" s="527"/>
      <c r="U659" s="527"/>
      <c r="V659" s="527"/>
      <c r="W659" s="527"/>
      <c r="X659" s="527"/>
      <c r="Y659" s="527"/>
      <c r="Z659" s="527"/>
      <c r="AA659" s="527"/>
    </row>
    <row r="660" spans="1:27" ht="15.75" customHeight="1">
      <c r="A660" s="527"/>
      <c r="B660" s="647"/>
      <c r="C660" s="527"/>
      <c r="D660" s="527"/>
      <c r="E660" s="527"/>
      <c r="F660" s="527"/>
      <c r="G660" s="527"/>
      <c r="H660" s="527"/>
      <c r="I660" s="527"/>
      <c r="J660" s="527"/>
      <c r="K660" s="527"/>
      <c r="L660" s="527"/>
      <c r="M660" s="527"/>
      <c r="N660" s="527"/>
      <c r="O660" s="530"/>
      <c r="P660" s="531"/>
      <c r="Q660" s="527"/>
      <c r="R660" s="527"/>
      <c r="S660" s="527"/>
      <c r="T660" s="527"/>
      <c r="U660" s="527"/>
      <c r="V660" s="527"/>
      <c r="W660" s="527"/>
      <c r="X660" s="527"/>
      <c r="Y660" s="527"/>
      <c r="Z660" s="527"/>
      <c r="AA660" s="527"/>
    </row>
    <row r="661" spans="1:27" ht="15.75" customHeight="1">
      <c r="A661" s="527"/>
      <c r="B661" s="647"/>
      <c r="C661" s="527"/>
      <c r="D661" s="527"/>
      <c r="E661" s="527"/>
      <c r="F661" s="527"/>
      <c r="G661" s="527"/>
      <c r="H661" s="527"/>
      <c r="I661" s="527"/>
      <c r="J661" s="527"/>
      <c r="K661" s="527"/>
      <c r="L661" s="527"/>
      <c r="M661" s="527"/>
      <c r="N661" s="527"/>
      <c r="O661" s="530"/>
      <c r="P661" s="531"/>
      <c r="Q661" s="527"/>
      <c r="R661" s="527"/>
      <c r="S661" s="527"/>
      <c r="T661" s="527"/>
      <c r="U661" s="527"/>
      <c r="V661" s="527"/>
      <c r="W661" s="527"/>
      <c r="X661" s="527"/>
      <c r="Y661" s="527"/>
      <c r="Z661" s="527"/>
      <c r="AA661" s="527"/>
    </row>
    <row r="662" spans="1:27" ht="15.75" customHeight="1">
      <c r="A662" s="527"/>
      <c r="B662" s="647"/>
      <c r="C662" s="527"/>
      <c r="D662" s="527"/>
      <c r="E662" s="527"/>
      <c r="F662" s="527"/>
      <c r="G662" s="527"/>
      <c r="H662" s="527"/>
      <c r="I662" s="527"/>
      <c r="J662" s="527"/>
      <c r="K662" s="527"/>
      <c r="L662" s="527"/>
      <c r="M662" s="527"/>
      <c r="N662" s="527"/>
      <c r="O662" s="530"/>
      <c r="P662" s="531"/>
      <c r="Q662" s="527"/>
      <c r="R662" s="527"/>
      <c r="S662" s="527"/>
      <c r="T662" s="527"/>
      <c r="U662" s="527"/>
      <c r="V662" s="527"/>
      <c r="W662" s="527"/>
      <c r="X662" s="527"/>
      <c r="Y662" s="527"/>
      <c r="Z662" s="527"/>
      <c r="AA662" s="527"/>
    </row>
    <row r="663" spans="1:27" ht="15.75" customHeight="1">
      <c r="A663" s="527"/>
      <c r="B663" s="647"/>
      <c r="C663" s="527"/>
      <c r="D663" s="527"/>
      <c r="E663" s="527"/>
      <c r="F663" s="527"/>
      <c r="G663" s="527"/>
      <c r="H663" s="527"/>
      <c r="I663" s="527"/>
      <c r="J663" s="527"/>
      <c r="K663" s="527"/>
      <c r="L663" s="527"/>
      <c r="M663" s="527"/>
      <c r="N663" s="527"/>
      <c r="O663" s="530"/>
      <c r="P663" s="531"/>
      <c r="Q663" s="527"/>
      <c r="R663" s="527"/>
      <c r="S663" s="527"/>
      <c r="T663" s="527"/>
      <c r="U663" s="527"/>
      <c r="V663" s="527"/>
      <c r="W663" s="527"/>
      <c r="X663" s="527"/>
      <c r="Y663" s="527"/>
      <c r="Z663" s="527"/>
      <c r="AA663" s="527"/>
    </row>
    <row r="664" spans="1:27" ht="15.75" customHeight="1">
      <c r="A664" s="527"/>
      <c r="B664" s="647"/>
      <c r="C664" s="527"/>
      <c r="D664" s="527"/>
      <c r="E664" s="527"/>
      <c r="F664" s="527"/>
      <c r="G664" s="527"/>
      <c r="H664" s="527"/>
      <c r="I664" s="527"/>
      <c r="J664" s="527"/>
      <c r="K664" s="527"/>
      <c r="L664" s="527"/>
      <c r="M664" s="527"/>
      <c r="N664" s="527"/>
      <c r="O664" s="530"/>
      <c r="P664" s="531"/>
      <c r="Q664" s="527"/>
      <c r="R664" s="527"/>
      <c r="S664" s="527"/>
      <c r="T664" s="527"/>
      <c r="U664" s="527"/>
      <c r="V664" s="527"/>
      <c r="W664" s="527"/>
      <c r="X664" s="527"/>
      <c r="Y664" s="527"/>
      <c r="Z664" s="527"/>
      <c r="AA664" s="527"/>
    </row>
    <row r="665" spans="1:27" ht="15.75" customHeight="1">
      <c r="A665" s="527"/>
      <c r="B665" s="647"/>
      <c r="C665" s="527"/>
      <c r="D665" s="527"/>
      <c r="E665" s="527"/>
      <c r="F665" s="527"/>
      <c r="G665" s="527"/>
      <c r="H665" s="527"/>
      <c r="I665" s="527"/>
      <c r="J665" s="527"/>
      <c r="K665" s="527"/>
      <c r="L665" s="527"/>
      <c r="M665" s="527"/>
      <c r="N665" s="527"/>
      <c r="O665" s="530"/>
      <c r="P665" s="531"/>
      <c r="Q665" s="527"/>
      <c r="R665" s="527"/>
      <c r="S665" s="527"/>
      <c r="T665" s="527"/>
      <c r="U665" s="527"/>
      <c r="V665" s="527"/>
      <c r="W665" s="527"/>
      <c r="X665" s="527"/>
      <c r="Y665" s="527"/>
      <c r="Z665" s="527"/>
      <c r="AA665" s="527"/>
    </row>
    <row r="666" spans="1:27" ht="15.75" customHeight="1">
      <c r="A666" s="527"/>
      <c r="B666" s="647"/>
      <c r="C666" s="527"/>
      <c r="D666" s="527"/>
      <c r="E666" s="527"/>
      <c r="F666" s="527"/>
      <c r="G666" s="527"/>
      <c r="H666" s="527"/>
      <c r="I666" s="527"/>
      <c r="J666" s="527"/>
      <c r="K666" s="527"/>
      <c r="L666" s="527"/>
      <c r="M666" s="527"/>
      <c r="N666" s="527"/>
      <c r="O666" s="530"/>
      <c r="P666" s="531"/>
      <c r="Q666" s="527"/>
      <c r="R666" s="527"/>
      <c r="S666" s="527"/>
      <c r="T666" s="527"/>
      <c r="U666" s="527"/>
      <c r="V666" s="527"/>
      <c r="W666" s="527"/>
      <c r="X666" s="527"/>
      <c r="Y666" s="527"/>
      <c r="Z666" s="527"/>
      <c r="AA666" s="527"/>
    </row>
    <row r="667" spans="1:27" ht="15.75" customHeight="1">
      <c r="A667" s="527"/>
      <c r="B667" s="647"/>
      <c r="C667" s="527"/>
      <c r="D667" s="527"/>
      <c r="E667" s="527"/>
      <c r="F667" s="527"/>
      <c r="G667" s="527"/>
      <c r="H667" s="527"/>
      <c r="I667" s="527"/>
      <c r="J667" s="527"/>
      <c r="K667" s="527"/>
      <c r="L667" s="527"/>
      <c r="M667" s="527"/>
      <c r="N667" s="527"/>
      <c r="O667" s="530"/>
      <c r="P667" s="531"/>
      <c r="Q667" s="527"/>
      <c r="R667" s="527"/>
      <c r="S667" s="527"/>
      <c r="T667" s="527"/>
      <c r="U667" s="527"/>
      <c r="V667" s="527"/>
      <c r="W667" s="527"/>
      <c r="X667" s="527"/>
      <c r="Y667" s="527"/>
      <c r="Z667" s="527"/>
      <c r="AA667" s="527"/>
    </row>
    <row r="668" spans="1:27" ht="15.75" customHeight="1">
      <c r="A668" s="527"/>
      <c r="B668" s="647"/>
      <c r="C668" s="527"/>
      <c r="D668" s="527"/>
      <c r="E668" s="527"/>
      <c r="F668" s="527"/>
      <c r="G668" s="527"/>
      <c r="H668" s="527"/>
      <c r="I668" s="527"/>
      <c r="J668" s="527"/>
      <c r="K668" s="527"/>
      <c r="L668" s="527"/>
      <c r="M668" s="527"/>
      <c r="N668" s="527"/>
      <c r="O668" s="530"/>
      <c r="P668" s="531"/>
      <c r="Q668" s="527"/>
      <c r="R668" s="527"/>
      <c r="S668" s="527"/>
      <c r="T668" s="527"/>
      <c r="U668" s="527"/>
      <c r="V668" s="527"/>
      <c r="W668" s="527"/>
      <c r="X668" s="527"/>
      <c r="Y668" s="527"/>
      <c r="Z668" s="527"/>
      <c r="AA668" s="527"/>
    </row>
    <row r="669" spans="1:27" ht="15.75" customHeight="1">
      <c r="A669" s="527"/>
      <c r="B669" s="647"/>
      <c r="C669" s="527"/>
      <c r="D669" s="527"/>
      <c r="E669" s="527"/>
      <c r="F669" s="527"/>
      <c r="G669" s="527"/>
      <c r="H669" s="527"/>
      <c r="I669" s="527"/>
      <c r="J669" s="527"/>
      <c r="K669" s="527"/>
      <c r="L669" s="527"/>
      <c r="M669" s="527"/>
      <c r="N669" s="527"/>
      <c r="O669" s="530"/>
      <c r="P669" s="531"/>
      <c r="Q669" s="527"/>
      <c r="R669" s="527"/>
      <c r="S669" s="527"/>
      <c r="T669" s="527"/>
      <c r="U669" s="527"/>
      <c r="V669" s="527"/>
      <c r="W669" s="527"/>
      <c r="X669" s="527"/>
      <c r="Y669" s="527"/>
      <c r="Z669" s="527"/>
      <c r="AA669" s="527"/>
    </row>
    <row r="670" spans="1:27" ht="15.75" customHeight="1">
      <c r="A670" s="527"/>
      <c r="B670" s="647"/>
      <c r="C670" s="527"/>
      <c r="D670" s="527"/>
      <c r="E670" s="527"/>
      <c r="F670" s="527"/>
      <c r="G670" s="527"/>
      <c r="H670" s="527"/>
      <c r="I670" s="527"/>
      <c r="J670" s="527"/>
      <c r="K670" s="527"/>
      <c r="L670" s="527"/>
      <c r="M670" s="527"/>
      <c r="N670" s="527"/>
      <c r="O670" s="530"/>
      <c r="P670" s="531"/>
      <c r="Q670" s="527"/>
      <c r="R670" s="527"/>
      <c r="S670" s="527"/>
      <c r="T670" s="527"/>
      <c r="U670" s="527"/>
      <c r="V670" s="527"/>
      <c r="W670" s="527"/>
      <c r="X670" s="527"/>
      <c r="Y670" s="527"/>
      <c r="Z670" s="527"/>
      <c r="AA670" s="527"/>
    </row>
    <row r="671" spans="1:27" ht="15.75" customHeight="1">
      <c r="A671" s="527"/>
      <c r="B671" s="647"/>
      <c r="C671" s="527"/>
      <c r="D671" s="527"/>
      <c r="E671" s="527"/>
      <c r="F671" s="527"/>
      <c r="G671" s="527"/>
      <c r="H671" s="527"/>
      <c r="I671" s="527"/>
      <c r="J671" s="527"/>
      <c r="K671" s="527"/>
      <c r="L671" s="527"/>
      <c r="M671" s="527"/>
      <c r="N671" s="527"/>
      <c r="O671" s="530"/>
      <c r="P671" s="531"/>
      <c r="Q671" s="527"/>
      <c r="R671" s="527"/>
      <c r="S671" s="527"/>
      <c r="T671" s="527"/>
      <c r="U671" s="527"/>
      <c r="V671" s="527"/>
      <c r="W671" s="527"/>
      <c r="X671" s="527"/>
      <c r="Y671" s="527"/>
      <c r="Z671" s="527"/>
      <c r="AA671" s="527"/>
    </row>
    <row r="672" spans="1:27" ht="15.75" customHeight="1">
      <c r="A672" s="527"/>
      <c r="B672" s="647"/>
      <c r="C672" s="527"/>
      <c r="D672" s="527"/>
      <c r="E672" s="527"/>
      <c r="F672" s="527"/>
      <c r="G672" s="527"/>
      <c r="H672" s="527"/>
      <c r="I672" s="527"/>
      <c r="J672" s="527"/>
      <c r="K672" s="527"/>
      <c r="L672" s="527"/>
      <c r="M672" s="527"/>
      <c r="N672" s="527"/>
      <c r="O672" s="530"/>
      <c r="P672" s="531"/>
      <c r="Q672" s="527"/>
      <c r="R672" s="527"/>
      <c r="S672" s="527"/>
      <c r="T672" s="527"/>
      <c r="U672" s="527"/>
      <c r="V672" s="527"/>
      <c r="W672" s="527"/>
      <c r="X672" s="527"/>
      <c r="Y672" s="527"/>
      <c r="Z672" s="527"/>
      <c r="AA672" s="527"/>
    </row>
    <row r="673" spans="1:27" ht="15.75" customHeight="1">
      <c r="A673" s="527"/>
      <c r="B673" s="647"/>
      <c r="C673" s="527"/>
      <c r="D673" s="527"/>
      <c r="E673" s="527"/>
      <c r="F673" s="527"/>
      <c r="G673" s="527"/>
      <c r="H673" s="527"/>
      <c r="I673" s="527"/>
      <c r="J673" s="527"/>
      <c r="K673" s="527"/>
      <c r="L673" s="527"/>
      <c r="M673" s="527"/>
      <c r="N673" s="527"/>
      <c r="O673" s="530"/>
      <c r="P673" s="531"/>
      <c r="Q673" s="527"/>
      <c r="R673" s="527"/>
      <c r="S673" s="527"/>
      <c r="T673" s="527"/>
      <c r="U673" s="527"/>
      <c r="V673" s="527"/>
      <c r="W673" s="527"/>
      <c r="X673" s="527"/>
      <c r="Y673" s="527"/>
      <c r="Z673" s="527"/>
      <c r="AA673" s="527"/>
    </row>
    <row r="674" spans="1:27" ht="15.75" customHeight="1">
      <c r="A674" s="527"/>
      <c r="B674" s="647"/>
      <c r="C674" s="527"/>
      <c r="D674" s="527"/>
      <c r="E674" s="527"/>
      <c r="F674" s="527"/>
      <c r="G674" s="527"/>
      <c r="H674" s="527"/>
      <c r="I674" s="527"/>
      <c r="J674" s="527"/>
      <c r="K674" s="527"/>
      <c r="L674" s="527"/>
      <c r="M674" s="527"/>
      <c r="N674" s="527"/>
      <c r="O674" s="530"/>
      <c r="P674" s="531"/>
      <c r="Q674" s="527"/>
      <c r="R674" s="527"/>
      <c r="S674" s="527"/>
      <c r="T674" s="527"/>
      <c r="U674" s="527"/>
      <c r="V674" s="527"/>
      <c r="W674" s="527"/>
      <c r="X674" s="527"/>
      <c r="Y674" s="527"/>
      <c r="Z674" s="527"/>
      <c r="AA674" s="527"/>
    </row>
    <row r="675" spans="1:27" ht="15.75" customHeight="1">
      <c r="A675" s="527"/>
      <c r="B675" s="647"/>
      <c r="C675" s="527"/>
      <c r="D675" s="527"/>
      <c r="E675" s="527"/>
      <c r="F675" s="527"/>
      <c r="G675" s="527"/>
      <c r="H675" s="527"/>
      <c r="I675" s="527"/>
      <c r="J675" s="527"/>
      <c r="K675" s="527"/>
      <c r="L675" s="527"/>
      <c r="M675" s="527"/>
      <c r="N675" s="527"/>
      <c r="O675" s="530"/>
      <c r="P675" s="531"/>
      <c r="Q675" s="527"/>
      <c r="R675" s="527"/>
      <c r="S675" s="527"/>
      <c r="T675" s="527"/>
      <c r="U675" s="527"/>
      <c r="V675" s="527"/>
      <c r="W675" s="527"/>
      <c r="X675" s="527"/>
      <c r="Y675" s="527"/>
      <c r="Z675" s="527"/>
      <c r="AA675" s="527"/>
    </row>
    <row r="676" spans="1:27" ht="15.75" customHeight="1">
      <c r="A676" s="527"/>
      <c r="B676" s="647"/>
      <c r="C676" s="527"/>
      <c r="D676" s="527"/>
      <c r="E676" s="527"/>
      <c r="F676" s="527"/>
      <c r="G676" s="527"/>
      <c r="H676" s="527"/>
      <c r="I676" s="527"/>
      <c r="J676" s="527"/>
      <c r="K676" s="527"/>
      <c r="L676" s="527"/>
      <c r="M676" s="527"/>
      <c r="N676" s="527"/>
      <c r="O676" s="530"/>
      <c r="P676" s="531"/>
      <c r="Q676" s="527"/>
      <c r="R676" s="527"/>
      <c r="S676" s="527"/>
      <c r="T676" s="527"/>
      <c r="U676" s="527"/>
      <c r="V676" s="527"/>
      <c r="W676" s="527"/>
      <c r="X676" s="527"/>
      <c r="Y676" s="527"/>
      <c r="Z676" s="527"/>
      <c r="AA676" s="527"/>
    </row>
    <row r="677" spans="1:27" ht="15.75" customHeight="1">
      <c r="A677" s="527"/>
      <c r="B677" s="647"/>
      <c r="C677" s="527"/>
      <c r="D677" s="527"/>
      <c r="E677" s="527"/>
      <c r="F677" s="527"/>
      <c r="G677" s="527"/>
      <c r="H677" s="527"/>
      <c r="I677" s="527"/>
      <c r="J677" s="527"/>
      <c r="K677" s="527"/>
      <c r="L677" s="527"/>
      <c r="M677" s="527"/>
      <c r="N677" s="527"/>
      <c r="O677" s="530"/>
      <c r="P677" s="531"/>
      <c r="Q677" s="527"/>
      <c r="R677" s="527"/>
      <c r="S677" s="527"/>
      <c r="T677" s="527"/>
      <c r="U677" s="527"/>
      <c r="V677" s="527"/>
      <c r="W677" s="527"/>
      <c r="X677" s="527"/>
      <c r="Y677" s="527"/>
      <c r="Z677" s="527"/>
      <c r="AA677" s="527"/>
    </row>
    <row r="678" spans="1:27" ht="15.75" customHeight="1">
      <c r="A678" s="527"/>
      <c r="B678" s="647"/>
      <c r="C678" s="527"/>
      <c r="D678" s="527"/>
      <c r="E678" s="527"/>
      <c r="F678" s="527"/>
      <c r="G678" s="527"/>
      <c r="H678" s="527"/>
      <c r="I678" s="527"/>
      <c r="J678" s="527"/>
      <c r="K678" s="527"/>
      <c r="L678" s="527"/>
      <c r="M678" s="527"/>
      <c r="N678" s="527"/>
      <c r="O678" s="530"/>
      <c r="P678" s="531"/>
      <c r="Q678" s="527"/>
      <c r="R678" s="527"/>
      <c r="S678" s="527"/>
      <c r="T678" s="527"/>
      <c r="U678" s="527"/>
      <c r="V678" s="527"/>
      <c r="W678" s="527"/>
      <c r="X678" s="527"/>
      <c r="Y678" s="527"/>
      <c r="Z678" s="527"/>
      <c r="AA678" s="527"/>
    </row>
    <row r="679" spans="1:27" ht="15.75" customHeight="1">
      <c r="A679" s="527"/>
      <c r="B679" s="647"/>
      <c r="C679" s="527"/>
      <c r="D679" s="527"/>
      <c r="E679" s="527"/>
      <c r="F679" s="527"/>
      <c r="G679" s="527"/>
      <c r="H679" s="527"/>
      <c r="I679" s="527"/>
      <c r="J679" s="527"/>
      <c r="K679" s="527"/>
      <c r="L679" s="527"/>
      <c r="M679" s="527"/>
      <c r="N679" s="527"/>
      <c r="O679" s="530"/>
      <c r="P679" s="531"/>
      <c r="Q679" s="527"/>
      <c r="R679" s="527"/>
      <c r="S679" s="527"/>
      <c r="T679" s="527"/>
      <c r="U679" s="527"/>
      <c r="V679" s="527"/>
      <c r="W679" s="527"/>
      <c r="X679" s="527"/>
      <c r="Y679" s="527"/>
      <c r="Z679" s="527"/>
      <c r="AA679" s="527"/>
    </row>
    <row r="680" spans="1:27" ht="15.75" customHeight="1">
      <c r="A680" s="527"/>
      <c r="B680" s="647"/>
      <c r="C680" s="527"/>
      <c r="D680" s="527"/>
      <c r="E680" s="527"/>
      <c r="F680" s="527"/>
      <c r="G680" s="527"/>
      <c r="H680" s="527"/>
      <c r="I680" s="527"/>
      <c r="J680" s="527"/>
      <c r="K680" s="527"/>
      <c r="L680" s="527"/>
      <c r="M680" s="527"/>
      <c r="N680" s="527"/>
      <c r="O680" s="530"/>
      <c r="P680" s="531"/>
      <c r="Q680" s="527"/>
      <c r="R680" s="527"/>
      <c r="S680" s="527"/>
      <c r="T680" s="527"/>
      <c r="U680" s="527"/>
      <c r="V680" s="527"/>
      <c r="W680" s="527"/>
      <c r="X680" s="527"/>
      <c r="Y680" s="527"/>
      <c r="Z680" s="527"/>
      <c r="AA680" s="527"/>
    </row>
    <row r="681" spans="1:27" ht="15.75" customHeight="1">
      <c r="A681" s="527"/>
      <c r="B681" s="647"/>
      <c r="C681" s="527"/>
      <c r="D681" s="527"/>
      <c r="E681" s="527"/>
      <c r="F681" s="527"/>
      <c r="G681" s="527"/>
      <c r="H681" s="527"/>
      <c r="I681" s="527"/>
      <c r="J681" s="527"/>
      <c r="K681" s="527"/>
      <c r="L681" s="527"/>
      <c r="M681" s="527"/>
      <c r="N681" s="527"/>
      <c r="O681" s="530"/>
      <c r="P681" s="531"/>
      <c r="Q681" s="527"/>
      <c r="R681" s="527"/>
      <c r="S681" s="527"/>
      <c r="T681" s="527"/>
      <c r="U681" s="527"/>
      <c r="V681" s="527"/>
      <c r="W681" s="527"/>
      <c r="X681" s="527"/>
      <c r="Y681" s="527"/>
      <c r="Z681" s="527"/>
      <c r="AA681" s="527"/>
    </row>
    <row r="682" spans="1:27" ht="15.75" customHeight="1">
      <c r="A682" s="527"/>
      <c r="B682" s="647"/>
      <c r="C682" s="527"/>
      <c r="D682" s="527"/>
      <c r="E682" s="527"/>
      <c r="F682" s="527"/>
      <c r="G682" s="527"/>
      <c r="H682" s="527"/>
      <c r="I682" s="527"/>
      <c r="J682" s="527"/>
      <c r="K682" s="527"/>
      <c r="L682" s="527"/>
      <c r="M682" s="527"/>
      <c r="N682" s="527"/>
      <c r="O682" s="530"/>
      <c r="P682" s="531"/>
      <c r="Q682" s="527"/>
      <c r="R682" s="527"/>
      <c r="S682" s="527"/>
      <c r="T682" s="527"/>
      <c r="U682" s="527"/>
      <c r="V682" s="527"/>
      <c r="W682" s="527"/>
      <c r="X682" s="527"/>
      <c r="Y682" s="527"/>
      <c r="Z682" s="527"/>
      <c r="AA682" s="527"/>
    </row>
    <row r="683" spans="1:27" ht="15.75" customHeight="1">
      <c r="A683" s="527"/>
      <c r="B683" s="647"/>
      <c r="C683" s="527"/>
      <c r="D683" s="527"/>
      <c r="E683" s="527"/>
      <c r="F683" s="527"/>
      <c r="G683" s="527"/>
      <c r="H683" s="527"/>
      <c r="I683" s="527"/>
      <c r="J683" s="527"/>
      <c r="K683" s="527"/>
      <c r="L683" s="527"/>
      <c r="M683" s="527"/>
      <c r="N683" s="527"/>
      <c r="O683" s="530"/>
      <c r="P683" s="531"/>
      <c r="Q683" s="527"/>
      <c r="R683" s="527"/>
      <c r="S683" s="527"/>
      <c r="T683" s="527"/>
      <c r="U683" s="527"/>
      <c r="V683" s="527"/>
      <c r="W683" s="527"/>
      <c r="X683" s="527"/>
      <c r="Y683" s="527"/>
      <c r="Z683" s="527"/>
      <c r="AA683" s="527"/>
    </row>
    <row r="684" spans="1:27" ht="15.75" customHeight="1">
      <c r="A684" s="527"/>
      <c r="B684" s="647"/>
      <c r="C684" s="527"/>
      <c r="D684" s="527"/>
      <c r="E684" s="527"/>
      <c r="F684" s="527"/>
      <c r="G684" s="527"/>
      <c r="H684" s="527"/>
      <c r="I684" s="527"/>
      <c r="J684" s="527"/>
      <c r="K684" s="527"/>
      <c r="L684" s="527"/>
      <c r="M684" s="527"/>
      <c r="N684" s="527"/>
      <c r="O684" s="530"/>
      <c r="P684" s="531"/>
      <c r="Q684" s="527"/>
      <c r="R684" s="527"/>
      <c r="S684" s="527"/>
      <c r="T684" s="527"/>
      <c r="U684" s="527"/>
      <c r="V684" s="527"/>
      <c r="W684" s="527"/>
      <c r="X684" s="527"/>
      <c r="Y684" s="527"/>
      <c r="Z684" s="527"/>
      <c r="AA684" s="527"/>
    </row>
    <row r="685" spans="1:27" ht="15.75" customHeight="1">
      <c r="A685" s="527"/>
      <c r="B685" s="647"/>
      <c r="C685" s="527"/>
      <c r="D685" s="527"/>
      <c r="E685" s="527"/>
      <c r="F685" s="527"/>
      <c r="G685" s="527"/>
      <c r="H685" s="527"/>
      <c r="I685" s="527"/>
      <c r="J685" s="527"/>
      <c r="K685" s="527"/>
      <c r="L685" s="527"/>
      <c r="M685" s="527"/>
      <c r="N685" s="527"/>
      <c r="O685" s="530"/>
      <c r="P685" s="531"/>
      <c r="Q685" s="527"/>
      <c r="R685" s="527"/>
      <c r="S685" s="527"/>
      <c r="T685" s="527"/>
      <c r="U685" s="527"/>
      <c r="V685" s="527"/>
      <c r="W685" s="527"/>
      <c r="X685" s="527"/>
      <c r="Y685" s="527"/>
      <c r="Z685" s="527"/>
      <c r="AA685" s="527"/>
    </row>
    <row r="686" spans="1:27" ht="15.75" customHeight="1">
      <c r="A686" s="527"/>
      <c r="B686" s="647"/>
      <c r="C686" s="527"/>
      <c r="D686" s="527"/>
      <c r="E686" s="527"/>
      <c r="F686" s="527"/>
      <c r="G686" s="527"/>
      <c r="H686" s="527"/>
      <c r="I686" s="527"/>
      <c r="J686" s="527"/>
      <c r="K686" s="527"/>
      <c r="L686" s="527"/>
      <c r="M686" s="527"/>
      <c r="N686" s="527"/>
      <c r="O686" s="530"/>
      <c r="P686" s="531"/>
      <c r="Q686" s="527"/>
      <c r="R686" s="527"/>
      <c r="S686" s="527"/>
      <c r="T686" s="527"/>
      <c r="U686" s="527"/>
      <c r="V686" s="527"/>
      <c r="W686" s="527"/>
      <c r="X686" s="527"/>
      <c r="Y686" s="527"/>
      <c r="Z686" s="527"/>
      <c r="AA686" s="527"/>
    </row>
    <row r="687" spans="1:27" ht="15.75" customHeight="1">
      <c r="A687" s="527"/>
      <c r="B687" s="647"/>
      <c r="C687" s="527"/>
      <c r="D687" s="527"/>
      <c r="E687" s="527"/>
      <c r="F687" s="527"/>
      <c r="G687" s="527"/>
      <c r="H687" s="527"/>
      <c r="I687" s="527"/>
      <c r="J687" s="527"/>
      <c r="K687" s="527"/>
      <c r="L687" s="527"/>
      <c r="M687" s="527"/>
      <c r="N687" s="527"/>
      <c r="O687" s="530"/>
      <c r="P687" s="531"/>
      <c r="Q687" s="527"/>
      <c r="R687" s="527"/>
      <c r="S687" s="527"/>
      <c r="T687" s="527"/>
      <c r="U687" s="527"/>
      <c r="V687" s="527"/>
      <c r="W687" s="527"/>
      <c r="X687" s="527"/>
      <c r="Y687" s="527"/>
      <c r="Z687" s="527"/>
      <c r="AA687" s="527"/>
    </row>
    <row r="688" spans="1:27" ht="15.75" customHeight="1">
      <c r="A688" s="527"/>
      <c r="B688" s="647"/>
      <c r="C688" s="527"/>
      <c r="D688" s="527"/>
      <c r="E688" s="527"/>
      <c r="F688" s="527"/>
      <c r="G688" s="527"/>
      <c r="H688" s="527"/>
      <c r="I688" s="527"/>
      <c r="J688" s="527"/>
      <c r="K688" s="527"/>
      <c r="L688" s="527"/>
      <c r="M688" s="527"/>
      <c r="N688" s="527"/>
      <c r="O688" s="530"/>
      <c r="P688" s="531"/>
      <c r="Q688" s="527"/>
      <c r="R688" s="527"/>
      <c r="S688" s="527"/>
      <c r="T688" s="527"/>
      <c r="U688" s="527"/>
      <c r="V688" s="527"/>
      <c r="W688" s="527"/>
      <c r="X688" s="527"/>
      <c r="Y688" s="527"/>
      <c r="Z688" s="527"/>
      <c r="AA688" s="527"/>
    </row>
    <row r="689" spans="1:27" ht="15.75" customHeight="1">
      <c r="A689" s="527"/>
      <c r="B689" s="647"/>
      <c r="C689" s="527"/>
      <c r="D689" s="527"/>
      <c r="E689" s="527"/>
      <c r="F689" s="527"/>
      <c r="G689" s="527"/>
      <c r="H689" s="527"/>
      <c r="I689" s="527"/>
      <c r="J689" s="527"/>
      <c r="K689" s="527"/>
      <c r="L689" s="527"/>
      <c r="M689" s="527"/>
      <c r="N689" s="527"/>
      <c r="O689" s="530"/>
      <c r="P689" s="531"/>
      <c r="Q689" s="527"/>
      <c r="R689" s="527"/>
      <c r="S689" s="527"/>
      <c r="T689" s="527"/>
      <c r="U689" s="527"/>
      <c r="V689" s="527"/>
      <c r="W689" s="527"/>
      <c r="X689" s="527"/>
      <c r="Y689" s="527"/>
      <c r="Z689" s="527"/>
      <c r="AA689" s="527"/>
    </row>
    <row r="690" spans="1:27" ht="15.75" customHeight="1">
      <c r="A690" s="527"/>
      <c r="B690" s="647"/>
      <c r="C690" s="527"/>
      <c r="D690" s="527"/>
      <c r="E690" s="527"/>
      <c r="F690" s="527"/>
      <c r="G690" s="527"/>
      <c r="H690" s="527"/>
      <c r="I690" s="527"/>
      <c r="J690" s="527"/>
      <c r="K690" s="527"/>
      <c r="L690" s="527"/>
      <c r="M690" s="527"/>
      <c r="N690" s="527"/>
      <c r="O690" s="530"/>
      <c r="P690" s="531"/>
      <c r="Q690" s="527"/>
      <c r="R690" s="527"/>
      <c r="S690" s="527"/>
      <c r="T690" s="527"/>
      <c r="U690" s="527"/>
      <c r="V690" s="527"/>
      <c r="W690" s="527"/>
      <c r="X690" s="527"/>
      <c r="Y690" s="527"/>
      <c r="Z690" s="527"/>
      <c r="AA690" s="527"/>
    </row>
    <row r="691" spans="1:27" ht="15.75" customHeight="1">
      <c r="A691" s="527"/>
      <c r="B691" s="647"/>
      <c r="C691" s="527"/>
      <c r="D691" s="527"/>
      <c r="E691" s="527"/>
      <c r="F691" s="527"/>
      <c r="G691" s="527"/>
      <c r="H691" s="527"/>
      <c r="I691" s="527"/>
      <c r="J691" s="527"/>
      <c r="K691" s="527"/>
      <c r="L691" s="527"/>
      <c r="M691" s="527"/>
      <c r="N691" s="527"/>
      <c r="O691" s="530"/>
      <c r="P691" s="531"/>
      <c r="Q691" s="527"/>
      <c r="R691" s="527"/>
      <c r="S691" s="527"/>
      <c r="T691" s="527"/>
      <c r="U691" s="527"/>
      <c r="V691" s="527"/>
      <c r="W691" s="527"/>
      <c r="X691" s="527"/>
      <c r="Y691" s="527"/>
      <c r="Z691" s="527"/>
      <c r="AA691" s="527"/>
    </row>
    <row r="692" spans="1:27" ht="15.75" customHeight="1">
      <c r="A692" s="527"/>
      <c r="B692" s="647"/>
      <c r="C692" s="527"/>
      <c r="D692" s="527"/>
      <c r="E692" s="527"/>
      <c r="F692" s="527"/>
      <c r="G692" s="527"/>
      <c r="H692" s="527"/>
      <c r="I692" s="527"/>
      <c r="J692" s="527"/>
      <c r="K692" s="527"/>
      <c r="L692" s="527"/>
      <c r="M692" s="527"/>
      <c r="N692" s="527"/>
      <c r="O692" s="530"/>
      <c r="P692" s="531"/>
      <c r="Q692" s="527"/>
      <c r="R692" s="527"/>
      <c r="S692" s="527"/>
      <c r="T692" s="527"/>
      <c r="U692" s="527"/>
      <c r="V692" s="527"/>
      <c r="W692" s="527"/>
      <c r="X692" s="527"/>
      <c r="Y692" s="527"/>
      <c r="Z692" s="527"/>
      <c r="AA692" s="527"/>
    </row>
    <row r="693" spans="1:27" ht="15.75" customHeight="1">
      <c r="A693" s="527"/>
      <c r="B693" s="647"/>
      <c r="C693" s="527"/>
      <c r="D693" s="527"/>
      <c r="E693" s="527"/>
      <c r="F693" s="527"/>
      <c r="G693" s="527"/>
      <c r="H693" s="527"/>
      <c r="I693" s="527"/>
      <c r="J693" s="527"/>
      <c r="K693" s="527"/>
      <c r="L693" s="527"/>
      <c r="M693" s="527"/>
      <c r="N693" s="527"/>
      <c r="O693" s="530"/>
      <c r="P693" s="531"/>
      <c r="Q693" s="527"/>
      <c r="R693" s="527"/>
      <c r="S693" s="527"/>
      <c r="T693" s="527"/>
      <c r="U693" s="527"/>
      <c r="V693" s="527"/>
      <c r="W693" s="527"/>
      <c r="X693" s="527"/>
      <c r="Y693" s="527"/>
      <c r="Z693" s="527"/>
      <c r="AA693" s="527"/>
    </row>
    <row r="694" spans="1:27" ht="15.75" customHeight="1">
      <c r="A694" s="527"/>
      <c r="B694" s="647"/>
      <c r="C694" s="527"/>
      <c r="D694" s="527"/>
      <c r="E694" s="527"/>
      <c r="F694" s="527"/>
      <c r="G694" s="527"/>
      <c r="H694" s="527"/>
      <c r="I694" s="527"/>
      <c r="J694" s="527"/>
      <c r="K694" s="527"/>
      <c r="L694" s="527"/>
      <c r="M694" s="527"/>
      <c r="N694" s="527"/>
      <c r="O694" s="530"/>
      <c r="P694" s="531"/>
      <c r="Q694" s="527"/>
      <c r="R694" s="527"/>
      <c r="S694" s="527"/>
      <c r="T694" s="527"/>
      <c r="U694" s="527"/>
      <c r="V694" s="527"/>
      <c r="W694" s="527"/>
      <c r="X694" s="527"/>
      <c r="Y694" s="527"/>
      <c r="Z694" s="527"/>
      <c r="AA694" s="527"/>
    </row>
    <row r="695" spans="1:27" ht="15.75" customHeight="1">
      <c r="A695" s="527"/>
      <c r="B695" s="647"/>
      <c r="C695" s="527"/>
      <c r="D695" s="527"/>
      <c r="E695" s="527"/>
      <c r="F695" s="527"/>
      <c r="G695" s="527"/>
      <c r="H695" s="527"/>
      <c r="I695" s="527"/>
      <c r="J695" s="527"/>
      <c r="K695" s="527"/>
      <c r="L695" s="527"/>
      <c r="M695" s="527"/>
      <c r="N695" s="527"/>
      <c r="O695" s="530"/>
      <c r="P695" s="531"/>
      <c r="Q695" s="527"/>
      <c r="R695" s="527"/>
      <c r="S695" s="527"/>
      <c r="T695" s="527"/>
      <c r="U695" s="527"/>
      <c r="V695" s="527"/>
      <c r="W695" s="527"/>
      <c r="X695" s="527"/>
      <c r="Y695" s="527"/>
      <c r="Z695" s="527"/>
      <c r="AA695" s="527"/>
    </row>
    <row r="696" spans="1:27" ht="15.75" customHeight="1">
      <c r="A696" s="527"/>
      <c r="B696" s="647"/>
      <c r="C696" s="527"/>
      <c r="D696" s="527"/>
      <c r="E696" s="527"/>
      <c r="F696" s="527"/>
      <c r="G696" s="527"/>
      <c r="H696" s="527"/>
      <c r="I696" s="527"/>
      <c r="J696" s="527"/>
      <c r="K696" s="527"/>
      <c r="L696" s="527"/>
      <c r="M696" s="527"/>
      <c r="N696" s="527"/>
      <c r="O696" s="530"/>
      <c r="P696" s="531"/>
      <c r="Q696" s="527"/>
      <c r="R696" s="527"/>
      <c r="S696" s="527"/>
      <c r="T696" s="527"/>
      <c r="U696" s="527"/>
      <c r="V696" s="527"/>
      <c r="W696" s="527"/>
      <c r="X696" s="527"/>
      <c r="Y696" s="527"/>
      <c r="Z696" s="527"/>
      <c r="AA696" s="527"/>
    </row>
    <row r="697" spans="1:27" ht="15.75" customHeight="1">
      <c r="A697" s="527"/>
      <c r="B697" s="647"/>
      <c r="C697" s="527"/>
      <c r="D697" s="527"/>
      <c r="E697" s="527"/>
      <c r="F697" s="527"/>
      <c r="G697" s="527"/>
      <c r="H697" s="527"/>
      <c r="I697" s="527"/>
      <c r="J697" s="527"/>
      <c r="K697" s="527"/>
      <c r="L697" s="527"/>
      <c r="M697" s="527"/>
      <c r="N697" s="527"/>
      <c r="O697" s="530"/>
      <c r="P697" s="531"/>
      <c r="Q697" s="527"/>
      <c r="R697" s="527"/>
      <c r="S697" s="527"/>
      <c r="T697" s="527"/>
      <c r="U697" s="527"/>
      <c r="V697" s="527"/>
      <c r="W697" s="527"/>
      <c r="X697" s="527"/>
      <c r="Y697" s="527"/>
      <c r="Z697" s="527"/>
      <c r="AA697" s="527"/>
    </row>
    <row r="698" spans="1:27" ht="15.75" customHeight="1">
      <c r="A698" s="527"/>
      <c r="B698" s="647"/>
      <c r="C698" s="527"/>
      <c r="D698" s="527"/>
      <c r="E698" s="527"/>
      <c r="F698" s="527"/>
      <c r="G698" s="527"/>
      <c r="H698" s="527"/>
      <c r="I698" s="527"/>
      <c r="J698" s="527"/>
      <c r="K698" s="527"/>
      <c r="L698" s="527"/>
      <c r="M698" s="527"/>
      <c r="N698" s="527"/>
      <c r="O698" s="530"/>
      <c r="P698" s="531"/>
      <c r="Q698" s="527"/>
      <c r="R698" s="527"/>
      <c r="S698" s="527"/>
      <c r="T698" s="527"/>
      <c r="U698" s="527"/>
      <c r="V698" s="527"/>
      <c r="W698" s="527"/>
      <c r="X698" s="527"/>
      <c r="Y698" s="527"/>
      <c r="Z698" s="527"/>
      <c r="AA698" s="527"/>
    </row>
    <row r="699" spans="1:27" ht="15.75" customHeight="1">
      <c r="A699" s="527"/>
      <c r="B699" s="647"/>
      <c r="C699" s="527"/>
      <c r="D699" s="527"/>
      <c r="E699" s="527"/>
      <c r="F699" s="527"/>
      <c r="G699" s="527"/>
      <c r="H699" s="527"/>
      <c r="I699" s="527"/>
      <c r="J699" s="527"/>
      <c r="K699" s="527"/>
      <c r="L699" s="527"/>
      <c r="M699" s="527"/>
      <c r="N699" s="527"/>
      <c r="O699" s="530"/>
      <c r="P699" s="531"/>
      <c r="Q699" s="527"/>
      <c r="R699" s="527"/>
      <c r="S699" s="527"/>
      <c r="T699" s="527"/>
      <c r="U699" s="527"/>
      <c r="V699" s="527"/>
      <c r="W699" s="527"/>
      <c r="X699" s="527"/>
      <c r="Y699" s="527"/>
      <c r="Z699" s="527"/>
      <c r="AA699" s="527"/>
    </row>
    <row r="700" spans="1:27" ht="15.75" customHeight="1">
      <c r="A700" s="527"/>
      <c r="B700" s="647"/>
      <c r="C700" s="527"/>
      <c r="D700" s="527"/>
      <c r="E700" s="527"/>
      <c r="F700" s="527"/>
      <c r="G700" s="527"/>
      <c r="H700" s="527"/>
      <c r="I700" s="527"/>
      <c r="J700" s="527"/>
      <c r="K700" s="527"/>
      <c r="L700" s="527"/>
      <c r="M700" s="527"/>
      <c r="N700" s="527"/>
      <c r="O700" s="530"/>
      <c r="P700" s="531"/>
      <c r="Q700" s="527"/>
      <c r="R700" s="527"/>
      <c r="S700" s="527"/>
      <c r="T700" s="527"/>
      <c r="U700" s="527"/>
      <c r="V700" s="527"/>
      <c r="W700" s="527"/>
      <c r="X700" s="527"/>
      <c r="Y700" s="527"/>
      <c r="Z700" s="527"/>
      <c r="AA700" s="527"/>
    </row>
    <row r="701" spans="1:27" ht="15.75" customHeight="1">
      <c r="A701" s="527"/>
      <c r="B701" s="647"/>
      <c r="C701" s="527"/>
      <c r="D701" s="527"/>
      <c r="E701" s="527"/>
      <c r="F701" s="527"/>
      <c r="G701" s="527"/>
      <c r="H701" s="527"/>
      <c r="I701" s="527"/>
      <c r="J701" s="527"/>
      <c r="K701" s="527"/>
      <c r="L701" s="527"/>
      <c r="M701" s="527"/>
      <c r="N701" s="527"/>
      <c r="O701" s="530"/>
      <c r="P701" s="531"/>
      <c r="Q701" s="527"/>
      <c r="R701" s="527"/>
      <c r="S701" s="527"/>
      <c r="T701" s="527"/>
      <c r="U701" s="527"/>
      <c r="V701" s="527"/>
      <c r="W701" s="527"/>
      <c r="X701" s="527"/>
      <c r="Y701" s="527"/>
      <c r="Z701" s="527"/>
      <c r="AA701" s="527"/>
    </row>
    <row r="702" spans="1:27" ht="15.75" customHeight="1">
      <c r="A702" s="527"/>
      <c r="B702" s="647"/>
      <c r="C702" s="527"/>
      <c r="D702" s="527"/>
      <c r="E702" s="527"/>
      <c r="F702" s="527"/>
      <c r="G702" s="527"/>
      <c r="H702" s="527"/>
      <c r="I702" s="527"/>
      <c r="J702" s="527"/>
      <c r="K702" s="527"/>
      <c r="L702" s="527"/>
      <c r="M702" s="527"/>
      <c r="N702" s="527"/>
      <c r="O702" s="530"/>
      <c r="P702" s="531"/>
      <c r="Q702" s="527"/>
      <c r="R702" s="527"/>
      <c r="S702" s="527"/>
      <c r="T702" s="527"/>
      <c r="U702" s="527"/>
      <c r="V702" s="527"/>
      <c r="W702" s="527"/>
      <c r="X702" s="527"/>
      <c r="Y702" s="527"/>
      <c r="Z702" s="527"/>
      <c r="AA702" s="527"/>
    </row>
    <row r="703" spans="1:27" ht="15.75" customHeight="1">
      <c r="A703" s="527"/>
      <c r="B703" s="647"/>
      <c r="C703" s="527"/>
      <c r="D703" s="527"/>
      <c r="E703" s="527"/>
      <c r="F703" s="527"/>
      <c r="G703" s="527"/>
      <c r="H703" s="527"/>
      <c r="I703" s="527"/>
      <c r="J703" s="527"/>
      <c r="K703" s="527"/>
      <c r="L703" s="527"/>
      <c r="M703" s="527"/>
      <c r="N703" s="527"/>
      <c r="O703" s="530"/>
      <c r="P703" s="531"/>
      <c r="Q703" s="527"/>
      <c r="R703" s="527"/>
      <c r="S703" s="527"/>
      <c r="T703" s="527"/>
      <c r="U703" s="527"/>
      <c r="V703" s="527"/>
      <c r="W703" s="527"/>
      <c r="X703" s="527"/>
      <c r="Y703" s="527"/>
      <c r="Z703" s="527"/>
      <c r="AA703" s="527"/>
    </row>
    <row r="704" spans="1:27" ht="15.75" customHeight="1">
      <c r="A704" s="527"/>
      <c r="B704" s="647"/>
      <c r="C704" s="527"/>
      <c r="D704" s="527"/>
      <c r="E704" s="527"/>
      <c r="F704" s="527"/>
      <c r="G704" s="527"/>
      <c r="H704" s="527"/>
      <c r="I704" s="527"/>
      <c r="J704" s="527"/>
      <c r="K704" s="527"/>
      <c r="L704" s="527"/>
      <c r="M704" s="527"/>
      <c r="N704" s="527"/>
      <c r="O704" s="530"/>
      <c r="P704" s="531"/>
      <c r="Q704" s="527"/>
      <c r="R704" s="527"/>
      <c r="S704" s="527"/>
      <c r="T704" s="527"/>
      <c r="U704" s="527"/>
      <c r="V704" s="527"/>
      <c r="W704" s="527"/>
      <c r="X704" s="527"/>
      <c r="Y704" s="527"/>
      <c r="Z704" s="527"/>
      <c r="AA704" s="527"/>
    </row>
    <row r="705" spans="1:27" ht="15.75" customHeight="1">
      <c r="A705" s="527"/>
      <c r="B705" s="647"/>
      <c r="C705" s="527"/>
      <c r="D705" s="527"/>
      <c r="E705" s="527"/>
      <c r="F705" s="527"/>
      <c r="G705" s="527"/>
      <c r="H705" s="527"/>
      <c r="I705" s="527"/>
      <c r="J705" s="527"/>
      <c r="K705" s="527"/>
      <c r="L705" s="527"/>
      <c r="M705" s="527"/>
      <c r="N705" s="527"/>
      <c r="O705" s="530"/>
      <c r="P705" s="531"/>
      <c r="Q705" s="527"/>
      <c r="R705" s="527"/>
      <c r="S705" s="527"/>
      <c r="T705" s="527"/>
      <c r="U705" s="527"/>
      <c r="V705" s="527"/>
      <c r="W705" s="527"/>
      <c r="X705" s="527"/>
      <c r="Y705" s="527"/>
      <c r="Z705" s="527"/>
      <c r="AA705" s="527"/>
    </row>
    <row r="706" spans="1:27" ht="15.75" customHeight="1">
      <c r="A706" s="527"/>
      <c r="B706" s="647"/>
      <c r="C706" s="527"/>
      <c r="D706" s="527"/>
      <c r="E706" s="527"/>
      <c r="F706" s="527"/>
      <c r="G706" s="527"/>
      <c r="H706" s="527"/>
      <c r="I706" s="527"/>
      <c r="J706" s="527"/>
      <c r="K706" s="527"/>
      <c r="L706" s="527"/>
      <c r="M706" s="527"/>
      <c r="N706" s="527"/>
      <c r="O706" s="530"/>
      <c r="P706" s="531"/>
      <c r="Q706" s="527"/>
      <c r="R706" s="527"/>
      <c r="S706" s="527"/>
      <c r="T706" s="527"/>
      <c r="U706" s="527"/>
      <c r="V706" s="527"/>
      <c r="W706" s="527"/>
      <c r="X706" s="527"/>
      <c r="Y706" s="527"/>
      <c r="Z706" s="527"/>
      <c r="AA706" s="527"/>
    </row>
    <row r="707" spans="1:27" ht="15.75" customHeight="1">
      <c r="A707" s="527"/>
      <c r="B707" s="647"/>
      <c r="C707" s="527"/>
      <c r="D707" s="527"/>
      <c r="E707" s="527"/>
      <c r="F707" s="527"/>
      <c r="G707" s="527"/>
      <c r="H707" s="527"/>
      <c r="I707" s="527"/>
      <c r="J707" s="527"/>
      <c r="K707" s="527"/>
      <c r="L707" s="527"/>
      <c r="M707" s="527"/>
      <c r="N707" s="527"/>
      <c r="O707" s="530"/>
      <c r="P707" s="531"/>
      <c r="Q707" s="527"/>
      <c r="R707" s="527"/>
      <c r="S707" s="527"/>
      <c r="T707" s="527"/>
      <c r="U707" s="527"/>
      <c r="V707" s="527"/>
      <c r="W707" s="527"/>
      <c r="X707" s="527"/>
      <c r="Y707" s="527"/>
      <c r="Z707" s="527"/>
      <c r="AA707" s="527"/>
    </row>
    <row r="708" spans="1:27" ht="15.75" customHeight="1">
      <c r="A708" s="527"/>
      <c r="B708" s="647"/>
      <c r="C708" s="527"/>
      <c r="D708" s="527"/>
      <c r="E708" s="527"/>
      <c r="F708" s="527"/>
      <c r="G708" s="527"/>
      <c r="H708" s="527"/>
      <c r="I708" s="527"/>
      <c r="J708" s="527"/>
      <c r="K708" s="527"/>
      <c r="L708" s="527"/>
      <c r="M708" s="527"/>
      <c r="N708" s="527"/>
      <c r="O708" s="530"/>
      <c r="P708" s="531"/>
      <c r="Q708" s="527"/>
      <c r="R708" s="527"/>
      <c r="S708" s="527"/>
      <c r="T708" s="527"/>
      <c r="U708" s="527"/>
      <c r="V708" s="527"/>
      <c r="W708" s="527"/>
      <c r="X708" s="527"/>
      <c r="Y708" s="527"/>
      <c r="Z708" s="527"/>
      <c r="AA708" s="527"/>
    </row>
    <row r="709" spans="1:27" ht="15.75" customHeight="1">
      <c r="A709" s="527"/>
      <c r="B709" s="647"/>
      <c r="C709" s="527"/>
      <c r="D709" s="527"/>
      <c r="E709" s="527"/>
      <c r="F709" s="527"/>
      <c r="G709" s="527"/>
      <c r="H709" s="527"/>
      <c r="I709" s="527"/>
      <c r="J709" s="527"/>
      <c r="K709" s="527"/>
      <c r="L709" s="527"/>
      <c r="M709" s="527"/>
      <c r="N709" s="527"/>
      <c r="O709" s="530"/>
      <c r="P709" s="531"/>
      <c r="Q709" s="527"/>
      <c r="R709" s="527"/>
      <c r="S709" s="527"/>
      <c r="T709" s="527"/>
      <c r="U709" s="527"/>
      <c r="V709" s="527"/>
      <c r="W709" s="527"/>
      <c r="X709" s="527"/>
      <c r="Y709" s="527"/>
      <c r="Z709" s="527"/>
      <c r="AA709" s="527"/>
    </row>
    <row r="710" spans="1:27" ht="15.75" customHeight="1">
      <c r="A710" s="527"/>
      <c r="B710" s="647"/>
      <c r="C710" s="527"/>
      <c r="D710" s="527"/>
      <c r="E710" s="527"/>
      <c r="F710" s="527"/>
      <c r="G710" s="527"/>
      <c r="H710" s="527"/>
      <c r="I710" s="527"/>
      <c r="J710" s="527"/>
      <c r="K710" s="527"/>
      <c r="L710" s="527"/>
      <c r="M710" s="527"/>
      <c r="N710" s="527"/>
      <c r="O710" s="530"/>
      <c r="P710" s="531"/>
      <c r="Q710" s="527"/>
      <c r="R710" s="527"/>
      <c r="S710" s="527"/>
      <c r="T710" s="527"/>
      <c r="U710" s="527"/>
      <c r="V710" s="527"/>
      <c r="W710" s="527"/>
      <c r="X710" s="527"/>
      <c r="Y710" s="527"/>
      <c r="Z710" s="527"/>
      <c r="AA710" s="527"/>
    </row>
    <row r="711" spans="1:27" ht="15.75" customHeight="1">
      <c r="A711" s="527"/>
      <c r="B711" s="647"/>
      <c r="C711" s="527"/>
      <c r="D711" s="527"/>
      <c r="E711" s="527"/>
      <c r="F711" s="527"/>
      <c r="G711" s="527"/>
      <c r="H711" s="527"/>
      <c r="I711" s="527"/>
      <c r="J711" s="527"/>
      <c r="K711" s="527"/>
      <c r="L711" s="527"/>
      <c r="M711" s="527"/>
      <c r="N711" s="527"/>
      <c r="O711" s="530"/>
      <c r="P711" s="531"/>
      <c r="Q711" s="527"/>
      <c r="R711" s="527"/>
      <c r="S711" s="527"/>
      <c r="T711" s="527"/>
      <c r="U711" s="527"/>
      <c r="V711" s="527"/>
      <c r="W711" s="527"/>
      <c r="X711" s="527"/>
      <c r="Y711" s="527"/>
      <c r="Z711" s="527"/>
      <c r="AA711" s="527"/>
    </row>
    <row r="712" spans="1:27" ht="15.75" customHeight="1">
      <c r="A712" s="527"/>
      <c r="B712" s="647"/>
      <c r="C712" s="527"/>
      <c r="D712" s="527"/>
      <c r="E712" s="527"/>
      <c r="F712" s="527"/>
      <c r="G712" s="527"/>
      <c r="H712" s="527"/>
      <c r="I712" s="527"/>
      <c r="J712" s="527"/>
      <c r="K712" s="527"/>
      <c r="L712" s="527"/>
      <c r="M712" s="527"/>
      <c r="N712" s="527"/>
      <c r="O712" s="530"/>
      <c r="P712" s="531"/>
      <c r="Q712" s="527"/>
      <c r="R712" s="527"/>
      <c r="S712" s="527"/>
      <c r="T712" s="527"/>
      <c r="U712" s="527"/>
      <c r="V712" s="527"/>
      <c r="W712" s="527"/>
      <c r="X712" s="527"/>
      <c r="Y712" s="527"/>
      <c r="Z712" s="527"/>
      <c r="AA712" s="527"/>
    </row>
    <row r="713" spans="1:27" ht="15.75" customHeight="1">
      <c r="A713" s="527"/>
      <c r="B713" s="647"/>
      <c r="C713" s="527"/>
      <c r="D713" s="527"/>
      <c r="E713" s="527"/>
      <c r="F713" s="527"/>
      <c r="G713" s="527"/>
      <c r="H713" s="527"/>
      <c r="I713" s="527"/>
      <c r="J713" s="527"/>
      <c r="K713" s="527"/>
      <c r="L713" s="527"/>
      <c r="M713" s="527"/>
      <c r="N713" s="527"/>
      <c r="O713" s="530"/>
      <c r="P713" s="531"/>
      <c r="Q713" s="527"/>
      <c r="R713" s="527"/>
      <c r="S713" s="527"/>
      <c r="T713" s="527"/>
      <c r="U713" s="527"/>
      <c r="V713" s="527"/>
      <c r="W713" s="527"/>
      <c r="X713" s="527"/>
      <c r="Y713" s="527"/>
      <c r="Z713" s="527"/>
      <c r="AA713" s="527"/>
    </row>
    <row r="714" spans="1:27" ht="15.75" customHeight="1">
      <c r="A714" s="527"/>
      <c r="B714" s="647"/>
      <c r="C714" s="527"/>
      <c r="D714" s="527"/>
      <c r="E714" s="527"/>
      <c r="F714" s="527"/>
      <c r="G714" s="527"/>
      <c r="H714" s="527"/>
      <c r="I714" s="527"/>
      <c r="J714" s="527"/>
      <c r="K714" s="527"/>
      <c r="L714" s="527"/>
      <c r="M714" s="527"/>
      <c r="N714" s="527"/>
      <c r="O714" s="530"/>
      <c r="P714" s="531"/>
      <c r="Q714" s="527"/>
      <c r="R714" s="527"/>
      <c r="S714" s="527"/>
      <c r="T714" s="527"/>
      <c r="U714" s="527"/>
      <c r="V714" s="527"/>
      <c r="W714" s="527"/>
      <c r="X714" s="527"/>
      <c r="Y714" s="527"/>
      <c r="Z714" s="527"/>
      <c r="AA714" s="527"/>
    </row>
    <row r="715" spans="1:27" ht="15.75" customHeight="1">
      <c r="A715" s="527"/>
      <c r="B715" s="647"/>
      <c r="C715" s="527"/>
      <c r="D715" s="527"/>
      <c r="E715" s="527"/>
      <c r="F715" s="527"/>
      <c r="G715" s="527"/>
      <c r="H715" s="527"/>
      <c r="I715" s="527"/>
      <c r="J715" s="527"/>
      <c r="K715" s="527"/>
      <c r="L715" s="527"/>
      <c r="M715" s="527"/>
      <c r="N715" s="527"/>
      <c r="O715" s="530"/>
      <c r="P715" s="531"/>
      <c r="Q715" s="527"/>
      <c r="R715" s="527"/>
      <c r="S715" s="527"/>
      <c r="T715" s="527"/>
      <c r="U715" s="527"/>
      <c r="V715" s="527"/>
      <c r="W715" s="527"/>
      <c r="X715" s="527"/>
      <c r="Y715" s="527"/>
      <c r="Z715" s="527"/>
      <c r="AA715" s="527"/>
    </row>
    <row r="716" spans="1:27" ht="15.75" customHeight="1">
      <c r="A716" s="527"/>
      <c r="B716" s="647"/>
      <c r="C716" s="527"/>
      <c r="D716" s="527"/>
      <c r="E716" s="527"/>
      <c r="F716" s="527"/>
      <c r="G716" s="527"/>
      <c r="H716" s="527"/>
      <c r="I716" s="527"/>
      <c r="J716" s="527"/>
      <c r="K716" s="527"/>
      <c r="L716" s="527"/>
      <c r="M716" s="527"/>
      <c r="N716" s="527"/>
      <c r="O716" s="530"/>
      <c r="P716" s="531"/>
      <c r="Q716" s="527"/>
      <c r="R716" s="527"/>
      <c r="S716" s="527"/>
      <c r="T716" s="527"/>
      <c r="U716" s="527"/>
      <c r="V716" s="527"/>
      <c r="W716" s="527"/>
      <c r="X716" s="527"/>
      <c r="Y716" s="527"/>
      <c r="Z716" s="527"/>
      <c r="AA716" s="527"/>
    </row>
    <row r="717" spans="1:27" ht="15.75" customHeight="1">
      <c r="A717" s="527"/>
      <c r="B717" s="647"/>
      <c r="C717" s="527"/>
      <c r="D717" s="527"/>
      <c r="E717" s="527"/>
      <c r="F717" s="527"/>
      <c r="G717" s="527"/>
      <c r="H717" s="527"/>
      <c r="I717" s="527"/>
      <c r="J717" s="527"/>
      <c r="K717" s="527"/>
      <c r="L717" s="527"/>
      <c r="M717" s="527"/>
      <c r="N717" s="527"/>
      <c r="O717" s="530"/>
      <c r="P717" s="531"/>
      <c r="Q717" s="527"/>
      <c r="R717" s="527"/>
      <c r="S717" s="527"/>
      <c r="T717" s="527"/>
      <c r="U717" s="527"/>
      <c r="V717" s="527"/>
      <c r="W717" s="527"/>
      <c r="X717" s="527"/>
      <c r="Y717" s="527"/>
      <c r="Z717" s="527"/>
      <c r="AA717" s="527"/>
    </row>
    <row r="718" spans="1:27" ht="15.75" customHeight="1">
      <c r="A718" s="527"/>
      <c r="B718" s="647"/>
      <c r="C718" s="527"/>
      <c r="D718" s="527"/>
      <c r="E718" s="527"/>
      <c r="F718" s="527"/>
      <c r="G718" s="527"/>
      <c r="H718" s="527"/>
      <c r="I718" s="527"/>
      <c r="J718" s="527"/>
      <c r="K718" s="527"/>
      <c r="L718" s="527"/>
      <c r="M718" s="527"/>
      <c r="N718" s="527"/>
      <c r="O718" s="530"/>
      <c r="P718" s="531"/>
      <c r="Q718" s="527"/>
      <c r="R718" s="527"/>
      <c r="S718" s="527"/>
      <c r="T718" s="527"/>
      <c r="U718" s="527"/>
      <c r="V718" s="527"/>
      <c r="W718" s="527"/>
      <c r="X718" s="527"/>
      <c r="Y718" s="527"/>
      <c r="Z718" s="527"/>
      <c r="AA718" s="527"/>
    </row>
    <row r="719" spans="1:27" ht="15.75" customHeight="1">
      <c r="A719" s="527"/>
      <c r="B719" s="647"/>
      <c r="C719" s="527"/>
      <c r="D719" s="527"/>
      <c r="E719" s="527"/>
      <c r="F719" s="527"/>
      <c r="G719" s="527"/>
      <c r="H719" s="527"/>
      <c r="I719" s="527"/>
      <c r="J719" s="527"/>
      <c r="K719" s="527"/>
      <c r="L719" s="527"/>
      <c r="M719" s="527"/>
      <c r="N719" s="527"/>
      <c r="O719" s="530"/>
      <c r="P719" s="531"/>
      <c r="Q719" s="527"/>
      <c r="R719" s="527"/>
      <c r="S719" s="527"/>
      <c r="T719" s="527"/>
      <c r="U719" s="527"/>
      <c r="V719" s="527"/>
      <c r="W719" s="527"/>
      <c r="X719" s="527"/>
      <c r="Y719" s="527"/>
      <c r="Z719" s="527"/>
      <c r="AA719" s="527"/>
    </row>
    <row r="720" spans="1:27" ht="15.75" customHeight="1">
      <c r="A720" s="527"/>
      <c r="B720" s="647"/>
      <c r="C720" s="527"/>
      <c r="D720" s="527"/>
      <c r="E720" s="527"/>
      <c r="F720" s="527"/>
      <c r="G720" s="527"/>
      <c r="H720" s="527"/>
      <c r="I720" s="527"/>
      <c r="J720" s="527"/>
      <c r="K720" s="527"/>
      <c r="L720" s="527"/>
      <c r="M720" s="527"/>
      <c r="N720" s="527"/>
      <c r="O720" s="530"/>
      <c r="P720" s="531"/>
      <c r="Q720" s="527"/>
      <c r="R720" s="527"/>
      <c r="S720" s="527"/>
      <c r="T720" s="527"/>
      <c r="U720" s="527"/>
      <c r="V720" s="527"/>
      <c r="W720" s="527"/>
      <c r="X720" s="527"/>
      <c r="Y720" s="527"/>
      <c r="Z720" s="527"/>
      <c r="AA720" s="527"/>
    </row>
    <row r="721" spans="1:27" ht="15.75" customHeight="1">
      <c r="A721" s="527"/>
      <c r="B721" s="647"/>
      <c r="C721" s="527"/>
      <c r="D721" s="527"/>
      <c r="E721" s="527"/>
      <c r="F721" s="527"/>
      <c r="G721" s="527"/>
      <c r="H721" s="527"/>
      <c r="I721" s="527"/>
      <c r="J721" s="527"/>
      <c r="K721" s="527"/>
      <c r="L721" s="527"/>
      <c r="M721" s="527"/>
      <c r="N721" s="527"/>
      <c r="O721" s="530"/>
      <c r="P721" s="531"/>
      <c r="Q721" s="527"/>
      <c r="R721" s="527"/>
      <c r="S721" s="527"/>
      <c r="T721" s="527"/>
      <c r="U721" s="527"/>
      <c r="V721" s="527"/>
      <c r="W721" s="527"/>
      <c r="X721" s="527"/>
      <c r="Y721" s="527"/>
      <c r="Z721" s="527"/>
      <c r="AA721" s="527"/>
    </row>
    <row r="722" spans="1:27" ht="15.75" customHeight="1">
      <c r="A722" s="527"/>
      <c r="B722" s="647"/>
      <c r="C722" s="527"/>
      <c r="D722" s="527"/>
      <c r="E722" s="527"/>
      <c r="F722" s="527"/>
      <c r="G722" s="527"/>
      <c r="H722" s="527"/>
      <c r="I722" s="527"/>
      <c r="J722" s="527"/>
      <c r="K722" s="527"/>
      <c r="L722" s="527"/>
      <c r="M722" s="527"/>
      <c r="N722" s="527"/>
      <c r="O722" s="530"/>
      <c r="P722" s="531"/>
      <c r="Q722" s="527"/>
      <c r="R722" s="527"/>
      <c r="S722" s="527"/>
      <c r="T722" s="527"/>
      <c r="U722" s="527"/>
      <c r="V722" s="527"/>
      <c r="W722" s="527"/>
      <c r="X722" s="527"/>
      <c r="Y722" s="527"/>
      <c r="Z722" s="527"/>
      <c r="AA722" s="527"/>
    </row>
    <row r="723" spans="1:27" ht="15.75" customHeight="1">
      <c r="A723" s="527"/>
      <c r="B723" s="647"/>
      <c r="C723" s="527"/>
      <c r="D723" s="527"/>
      <c r="E723" s="527"/>
      <c r="F723" s="527"/>
      <c r="G723" s="527"/>
      <c r="H723" s="527"/>
      <c r="I723" s="527"/>
      <c r="J723" s="527"/>
      <c r="K723" s="527"/>
      <c r="L723" s="527"/>
      <c r="M723" s="527"/>
      <c r="N723" s="527"/>
      <c r="O723" s="530"/>
      <c r="P723" s="531"/>
      <c r="Q723" s="527"/>
      <c r="R723" s="527"/>
      <c r="S723" s="527"/>
      <c r="T723" s="527"/>
      <c r="U723" s="527"/>
      <c r="V723" s="527"/>
      <c r="W723" s="527"/>
      <c r="X723" s="527"/>
      <c r="Y723" s="527"/>
      <c r="Z723" s="527"/>
      <c r="AA723" s="527"/>
    </row>
    <row r="724" spans="1:27" ht="15.75" customHeight="1">
      <c r="A724" s="527"/>
      <c r="B724" s="647"/>
      <c r="C724" s="527"/>
      <c r="D724" s="527"/>
      <c r="E724" s="527"/>
      <c r="F724" s="527"/>
      <c r="G724" s="527"/>
      <c r="H724" s="527"/>
      <c r="I724" s="527"/>
      <c r="J724" s="527"/>
      <c r="K724" s="527"/>
      <c r="L724" s="527"/>
      <c r="M724" s="527"/>
      <c r="N724" s="527"/>
      <c r="O724" s="530"/>
      <c r="P724" s="531"/>
      <c r="Q724" s="527"/>
      <c r="R724" s="527"/>
      <c r="S724" s="527"/>
      <c r="T724" s="527"/>
      <c r="U724" s="527"/>
      <c r="V724" s="527"/>
      <c r="W724" s="527"/>
      <c r="X724" s="527"/>
      <c r="Y724" s="527"/>
      <c r="Z724" s="527"/>
      <c r="AA724" s="527"/>
    </row>
    <row r="725" spans="1:27" ht="15.75" customHeight="1">
      <c r="A725" s="527"/>
      <c r="B725" s="647"/>
      <c r="C725" s="527"/>
      <c r="D725" s="527"/>
      <c r="E725" s="527"/>
      <c r="F725" s="527"/>
      <c r="G725" s="527"/>
      <c r="H725" s="527"/>
      <c r="I725" s="527"/>
      <c r="J725" s="527"/>
      <c r="K725" s="527"/>
      <c r="L725" s="527"/>
      <c r="M725" s="527"/>
      <c r="N725" s="527"/>
      <c r="O725" s="530"/>
      <c r="P725" s="531"/>
      <c r="Q725" s="527"/>
      <c r="R725" s="527"/>
      <c r="S725" s="527"/>
      <c r="T725" s="527"/>
      <c r="U725" s="527"/>
      <c r="V725" s="527"/>
      <c r="W725" s="527"/>
      <c r="X725" s="527"/>
      <c r="Y725" s="527"/>
      <c r="Z725" s="527"/>
      <c r="AA725" s="527"/>
    </row>
    <row r="726" spans="1:27" ht="15.75" customHeight="1">
      <c r="A726" s="527"/>
      <c r="B726" s="647"/>
      <c r="C726" s="527"/>
      <c r="D726" s="527"/>
      <c r="E726" s="527"/>
      <c r="F726" s="527"/>
      <c r="G726" s="527"/>
      <c r="H726" s="527"/>
      <c r="I726" s="527"/>
      <c r="J726" s="527"/>
      <c r="K726" s="527"/>
      <c r="L726" s="527"/>
      <c r="M726" s="527"/>
      <c r="N726" s="527"/>
      <c r="O726" s="530"/>
      <c r="P726" s="531"/>
      <c r="Q726" s="527"/>
      <c r="R726" s="527"/>
      <c r="S726" s="527"/>
      <c r="T726" s="527"/>
      <c r="U726" s="527"/>
      <c r="V726" s="527"/>
      <c r="W726" s="527"/>
      <c r="X726" s="527"/>
      <c r="Y726" s="527"/>
      <c r="Z726" s="527"/>
      <c r="AA726" s="527"/>
    </row>
    <row r="727" spans="1:27" ht="15.75" customHeight="1">
      <c r="A727" s="527"/>
      <c r="B727" s="647"/>
      <c r="C727" s="527"/>
      <c r="D727" s="527"/>
      <c r="E727" s="527"/>
      <c r="F727" s="527"/>
      <c r="G727" s="527"/>
      <c r="H727" s="527"/>
      <c r="I727" s="527"/>
      <c r="J727" s="527"/>
      <c r="K727" s="527"/>
      <c r="L727" s="527"/>
      <c r="M727" s="527"/>
      <c r="N727" s="527"/>
      <c r="O727" s="530"/>
      <c r="P727" s="531"/>
      <c r="Q727" s="527"/>
      <c r="R727" s="527"/>
      <c r="S727" s="527"/>
      <c r="T727" s="527"/>
      <c r="U727" s="527"/>
      <c r="V727" s="527"/>
      <c r="W727" s="527"/>
      <c r="X727" s="527"/>
      <c r="Y727" s="527"/>
      <c r="Z727" s="527"/>
      <c r="AA727" s="527"/>
    </row>
    <row r="728" spans="1:27" ht="15.75" customHeight="1">
      <c r="A728" s="527"/>
      <c r="B728" s="647"/>
      <c r="C728" s="527"/>
      <c r="D728" s="527"/>
      <c r="E728" s="527"/>
      <c r="F728" s="527"/>
      <c r="G728" s="527"/>
      <c r="H728" s="527"/>
      <c r="I728" s="527"/>
      <c r="J728" s="527"/>
      <c r="K728" s="527"/>
      <c r="L728" s="527"/>
      <c r="M728" s="527"/>
      <c r="N728" s="527"/>
      <c r="O728" s="530"/>
      <c r="P728" s="531"/>
      <c r="Q728" s="527"/>
      <c r="R728" s="527"/>
      <c r="S728" s="527"/>
      <c r="T728" s="527"/>
      <c r="U728" s="527"/>
      <c r="V728" s="527"/>
      <c r="W728" s="527"/>
      <c r="X728" s="527"/>
      <c r="Y728" s="527"/>
      <c r="Z728" s="527"/>
      <c r="AA728" s="527"/>
    </row>
    <row r="729" spans="1:27" ht="15.75" customHeight="1">
      <c r="A729" s="527"/>
      <c r="B729" s="647"/>
      <c r="C729" s="527"/>
      <c r="D729" s="527"/>
      <c r="E729" s="527"/>
      <c r="F729" s="527"/>
      <c r="G729" s="527"/>
      <c r="H729" s="527"/>
      <c r="I729" s="527"/>
      <c r="J729" s="527"/>
      <c r="K729" s="527"/>
      <c r="L729" s="527"/>
      <c r="M729" s="527"/>
      <c r="N729" s="527"/>
      <c r="O729" s="530"/>
      <c r="P729" s="531"/>
      <c r="Q729" s="527"/>
      <c r="R729" s="527"/>
      <c r="S729" s="527"/>
      <c r="T729" s="527"/>
      <c r="U729" s="527"/>
      <c r="V729" s="527"/>
      <c r="W729" s="527"/>
      <c r="X729" s="527"/>
      <c r="Y729" s="527"/>
      <c r="Z729" s="527"/>
      <c r="AA729" s="527"/>
    </row>
    <row r="730" spans="1:27" ht="15.75" customHeight="1">
      <c r="A730" s="527"/>
      <c r="B730" s="647"/>
      <c r="C730" s="527"/>
      <c r="D730" s="527"/>
      <c r="E730" s="527"/>
      <c r="F730" s="527"/>
      <c r="G730" s="527"/>
      <c r="H730" s="527"/>
      <c r="I730" s="527"/>
      <c r="J730" s="527"/>
      <c r="K730" s="527"/>
      <c r="L730" s="527"/>
      <c r="M730" s="527"/>
      <c r="N730" s="527"/>
      <c r="O730" s="530"/>
      <c r="P730" s="531"/>
      <c r="Q730" s="527"/>
      <c r="R730" s="527"/>
      <c r="S730" s="527"/>
      <c r="T730" s="527"/>
      <c r="U730" s="527"/>
      <c r="V730" s="527"/>
      <c r="W730" s="527"/>
      <c r="X730" s="527"/>
      <c r="Y730" s="527"/>
      <c r="Z730" s="527"/>
      <c r="AA730" s="527"/>
    </row>
    <row r="731" spans="1:27" ht="15.75" customHeight="1">
      <c r="A731" s="527"/>
      <c r="B731" s="647"/>
      <c r="C731" s="527"/>
      <c r="D731" s="527"/>
      <c r="E731" s="527"/>
      <c r="F731" s="527"/>
      <c r="G731" s="527"/>
      <c r="H731" s="527"/>
      <c r="I731" s="527"/>
      <c r="J731" s="527"/>
      <c r="K731" s="527"/>
      <c r="L731" s="527"/>
      <c r="M731" s="527"/>
      <c r="N731" s="527"/>
      <c r="O731" s="530"/>
      <c r="P731" s="531"/>
      <c r="Q731" s="527"/>
      <c r="R731" s="527"/>
      <c r="S731" s="527"/>
      <c r="T731" s="527"/>
      <c r="U731" s="527"/>
      <c r="V731" s="527"/>
      <c r="W731" s="527"/>
      <c r="X731" s="527"/>
      <c r="Y731" s="527"/>
      <c r="Z731" s="527"/>
      <c r="AA731" s="527"/>
    </row>
    <row r="732" spans="1:27" ht="15.75" customHeight="1">
      <c r="A732" s="527"/>
      <c r="B732" s="647"/>
      <c r="C732" s="527"/>
      <c r="D732" s="527"/>
      <c r="E732" s="527"/>
      <c r="F732" s="527"/>
      <c r="G732" s="527"/>
      <c r="H732" s="527"/>
      <c r="I732" s="527"/>
      <c r="J732" s="527"/>
      <c r="K732" s="527"/>
      <c r="L732" s="527"/>
      <c r="M732" s="527"/>
      <c r="N732" s="527"/>
      <c r="O732" s="530"/>
      <c r="P732" s="531"/>
      <c r="Q732" s="527"/>
      <c r="R732" s="527"/>
      <c r="S732" s="527"/>
      <c r="T732" s="527"/>
      <c r="U732" s="527"/>
      <c r="V732" s="527"/>
      <c r="W732" s="527"/>
      <c r="X732" s="527"/>
      <c r="Y732" s="527"/>
      <c r="Z732" s="527"/>
      <c r="AA732" s="527"/>
    </row>
    <row r="733" spans="1:27" ht="15.75" customHeight="1">
      <c r="A733" s="527"/>
      <c r="B733" s="647"/>
      <c r="C733" s="527"/>
      <c r="D733" s="527"/>
      <c r="E733" s="527"/>
      <c r="F733" s="527"/>
      <c r="G733" s="527"/>
      <c r="H733" s="527"/>
      <c r="I733" s="527"/>
      <c r="J733" s="527"/>
      <c r="K733" s="527"/>
      <c r="L733" s="527"/>
      <c r="M733" s="527"/>
      <c r="N733" s="527"/>
      <c r="O733" s="530"/>
      <c r="P733" s="531"/>
      <c r="Q733" s="527"/>
      <c r="R733" s="527"/>
      <c r="S733" s="527"/>
      <c r="T733" s="527"/>
      <c r="U733" s="527"/>
      <c r="V733" s="527"/>
      <c r="W733" s="527"/>
      <c r="X733" s="527"/>
      <c r="Y733" s="527"/>
      <c r="Z733" s="527"/>
      <c r="AA733" s="527"/>
    </row>
    <row r="734" spans="1:27" ht="15.75" customHeight="1">
      <c r="A734" s="527"/>
      <c r="B734" s="647"/>
      <c r="C734" s="527"/>
      <c r="D734" s="527"/>
      <c r="E734" s="527"/>
      <c r="F734" s="527"/>
      <c r="G734" s="527"/>
      <c r="H734" s="527"/>
      <c r="I734" s="527"/>
      <c r="J734" s="527"/>
      <c r="K734" s="527"/>
      <c r="L734" s="527"/>
      <c r="M734" s="527"/>
      <c r="N734" s="527"/>
      <c r="O734" s="530"/>
      <c r="P734" s="531"/>
      <c r="Q734" s="527"/>
      <c r="R734" s="527"/>
      <c r="S734" s="527"/>
      <c r="T734" s="527"/>
      <c r="U734" s="527"/>
      <c r="V734" s="527"/>
      <c r="W734" s="527"/>
      <c r="X734" s="527"/>
      <c r="Y734" s="527"/>
      <c r="Z734" s="527"/>
      <c r="AA734" s="527"/>
    </row>
    <row r="735" spans="1:27" ht="15.75" customHeight="1">
      <c r="A735" s="527"/>
      <c r="B735" s="647"/>
      <c r="C735" s="527"/>
      <c r="D735" s="527"/>
      <c r="E735" s="527"/>
      <c r="F735" s="527"/>
      <c r="G735" s="527"/>
      <c r="H735" s="527"/>
      <c r="I735" s="527"/>
      <c r="J735" s="527"/>
      <c r="K735" s="527"/>
      <c r="L735" s="527"/>
      <c r="M735" s="527"/>
      <c r="N735" s="527"/>
      <c r="O735" s="530"/>
      <c r="P735" s="531"/>
      <c r="Q735" s="527"/>
      <c r="R735" s="527"/>
      <c r="S735" s="527"/>
      <c r="T735" s="527"/>
      <c r="U735" s="527"/>
      <c r="V735" s="527"/>
      <c r="W735" s="527"/>
      <c r="X735" s="527"/>
      <c r="Y735" s="527"/>
      <c r="Z735" s="527"/>
      <c r="AA735" s="527"/>
    </row>
    <row r="736" spans="1:27" ht="15.75" customHeight="1">
      <c r="A736" s="527"/>
      <c r="B736" s="647"/>
      <c r="C736" s="527"/>
      <c r="D736" s="527"/>
      <c r="E736" s="527"/>
      <c r="F736" s="527"/>
      <c r="G736" s="527"/>
      <c r="H736" s="527"/>
      <c r="I736" s="527"/>
      <c r="J736" s="527"/>
      <c r="K736" s="527"/>
      <c r="L736" s="527"/>
      <c r="M736" s="527"/>
      <c r="N736" s="527"/>
      <c r="O736" s="530"/>
      <c r="P736" s="531"/>
      <c r="Q736" s="527"/>
      <c r="R736" s="527"/>
      <c r="S736" s="527"/>
      <c r="T736" s="527"/>
      <c r="U736" s="527"/>
      <c r="V736" s="527"/>
      <c r="W736" s="527"/>
      <c r="X736" s="527"/>
      <c r="Y736" s="527"/>
      <c r="Z736" s="527"/>
      <c r="AA736" s="527"/>
    </row>
    <row r="737" spans="1:27" ht="15.75" customHeight="1">
      <c r="A737" s="527"/>
      <c r="B737" s="647"/>
      <c r="C737" s="527"/>
      <c r="D737" s="527"/>
      <c r="E737" s="527"/>
      <c r="F737" s="527"/>
      <c r="G737" s="527"/>
      <c r="H737" s="527"/>
      <c r="I737" s="527"/>
      <c r="J737" s="527"/>
      <c r="K737" s="527"/>
      <c r="L737" s="527"/>
      <c r="M737" s="527"/>
      <c r="N737" s="527"/>
      <c r="O737" s="530"/>
      <c r="P737" s="531"/>
      <c r="Q737" s="527"/>
      <c r="R737" s="527"/>
      <c r="S737" s="527"/>
      <c r="T737" s="527"/>
      <c r="U737" s="527"/>
      <c r="V737" s="527"/>
      <c r="W737" s="527"/>
      <c r="X737" s="527"/>
      <c r="Y737" s="527"/>
      <c r="Z737" s="527"/>
      <c r="AA737" s="527"/>
    </row>
    <row r="738" spans="1:27" ht="15.75" customHeight="1">
      <c r="A738" s="527"/>
      <c r="B738" s="647"/>
      <c r="C738" s="527"/>
      <c r="D738" s="527"/>
      <c r="E738" s="527"/>
      <c r="F738" s="527"/>
      <c r="G738" s="527"/>
      <c r="H738" s="527"/>
      <c r="I738" s="527"/>
      <c r="J738" s="527"/>
      <c r="K738" s="527"/>
      <c r="L738" s="527"/>
      <c r="M738" s="527"/>
      <c r="N738" s="527"/>
      <c r="O738" s="530"/>
      <c r="P738" s="531"/>
      <c r="Q738" s="527"/>
      <c r="R738" s="527"/>
      <c r="S738" s="527"/>
      <c r="T738" s="527"/>
      <c r="U738" s="527"/>
      <c r="V738" s="527"/>
      <c r="W738" s="527"/>
      <c r="X738" s="527"/>
      <c r="Y738" s="527"/>
      <c r="Z738" s="527"/>
      <c r="AA738" s="527"/>
    </row>
    <row r="739" spans="1:27" ht="15.75" customHeight="1">
      <c r="A739" s="527"/>
      <c r="B739" s="647"/>
      <c r="C739" s="527"/>
      <c r="D739" s="527"/>
      <c r="E739" s="527"/>
      <c r="F739" s="527"/>
      <c r="G739" s="527"/>
      <c r="H739" s="527"/>
      <c r="I739" s="527"/>
      <c r="J739" s="527"/>
      <c r="K739" s="527"/>
      <c r="L739" s="527"/>
      <c r="M739" s="527"/>
      <c r="N739" s="527"/>
      <c r="O739" s="530"/>
      <c r="P739" s="531"/>
      <c r="Q739" s="527"/>
      <c r="R739" s="527"/>
      <c r="S739" s="527"/>
      <c r="T739" s="527"/>
      <c r="U739" s="527"/>
      <c r="V739" s="527"/>
      <c r="W739" s="527"/>
      <c r="X739" s="527"/>
      <c r="Y739" s="527"/>
      <c r="Z739" s="527"/>
      <c r="AA739" s="527"/>
    </row>
    <row r="740" spans="1:27" ht="15.75" customHeight="1">
      <c r="A740" s="527"/>
      <c r="B740" s="647"/>
      <c r="C740" s="527"/>
      <c r="D740" s="527"/>
      <c r="E740" s="527"/>
      <c r="F740" s="527"/>
      <c r="G740" s="527"/>
      <c r="H740" s="527"/>
      <c r="I740" s="527"/>
      <c r="J740" s="527"/>
      <c r="K740" s="527"/>
      <c r="L740" s="527"/>
      <c r="M740" s="527"/>
      <c r="N740" s="527"/>
      <c r="O740" s="530"/>
      <c r="P740" s="531"/>
      <c r="Q740" s="527"/>
      <c r="R740" s="527"/>
      <c r="S740" s="527"/>
      <c r="T740" s="527"/>
      <c r="U740" s="527"/>
      <c r="V740" s="527"/>
      <c r="W740" s="527"/>
      <c r="X740" s="527"/>
      <c r="Y740" s="527"/>
      <c r="Z740" s="527"/>
      <c r="AA740" s="527"/>
    </row>
    <row r="741" spans="1:27" ht="15.75" customHeight="1">
      <c r="A741" s="527"/>
      <c r="B741" s="647"/>
      <c r="C741" s="527"/>
      <c r="D741" s="527"/>
      <c r="E741" s="527"/>
      <c r="F741" s="527"/>
      <c r="G741" s="527"/>
      <c r="H741" s="527"/>
      <c r="I741" s="527"/>
      <c r="J741" s="527"/>
      <c r="K741" s="527"/>
      <c r="L741" s="527"/>
      <c r="M741" s="527"/>
      <c r="N741" s="527"/>
      <c r="O741" s="530"/>
      <c r="P741" s="531"/>
      <c r="Q741" s="527"/>
      <c r="R741" s="527"/>
      <c r="S741" s="527"/>
      <c r="T741" s="527"/>
      <c r="U741" s="527"/>
      <c r="V741" s="527"/>
      <c r="W741" s="527"/>
      <c r="X741" s="527"/>
      <c r="Y741" s="527"/>
      <c r="Z741" s="527"/>
      <c r="AA741" s="527"/>
    </row>
    <row r="742" spans="1:27" ht="15.75" customHeight="1">
      <c r="A742" s="527"/>
      <c r="B742" s="647"/>
      <c r="C742" s="527"/>
      <c r="D742" s="527"/>
      <c r="E742" s="527"/>
      <c r="F742" s="527"/>
      <c r="G742" s="527"/>
      <c r="H742" s="527"/>
      <c r="I742" s="527"/>
      <c r="J742" s="527"/>
      <c r="K742" s="527"/>
      <c r="L742" s="527"/>
      <c r="M742" s="527"/>
      <c r="N742" s="527"/>
      <c r="O742" s="530"/>
      <c r="P742" s="531"/>
      <c r="Q742" s="527"/>
      <c r="R742" s="527"/>
      <c r="S742" s="527"/>
      <c r="T742" s="527"/>
      <c r="U742" s="527"/>
      <c r="V742" s="527"/>
      <c r="W742" s="527"/>
      <c r="X742" s="527"/>
      <c r="Y742" s="527"/>
      <c r="Z742" s="527"/>
      <c r="AA742" s="527"/>
    </row>
    <row r="743" spans="1:27" ht="15.75" customHeight="1">
      <c r="A743" s="527"/>
      <c r="B743" s="647"/>
      <c r="C743" s="527"/>
      <c r="D743" s="527"/>
      <c r="E743" s="527"/>
      <c r="F743" s="527"/>
      <c r="G743" s="527"/>
      <c r="H743" s="527"/>
      <c r="I743" s="527"/>
      <c r="J743" s="527"/>
      <c r="K743" s="527"/>
      <c r="L743" s="527"/>
      <c r="M743" s="527"/>
      <c r="N743" s="527"/>
      <c r="O743" s="530"/>
      <c r="P743" s="531"/>
      <c r="Q743" s="527"/>
      <c r="R743" s="527"/>
      <c r="S743" s="527"/>
      <c r="T743" s="527"/>
      <c r="U743" s="527"/>
      <c r="V743" s="527"/>
      <c r="W743" s="527"/>
      <c r="X743" s="527"/>
      <c r="Y743" s="527"/>
      <c r="Z743" s="527"/>
      <c r="AA743" s="527"/>
    </row>
    <row r="744" spans="1:27" ht="15.75" customHeight="1">
      <c r="A744" s="527"/>
      <c r="B744" s="647"/>
      <c r="C744" s="527"/>
      <c r="D744" s="527"/>
      <c r="E744" s="527"/>
      <c r="F744" s="527"/>
      <c r="G744" s="527"/>
      <c r="H744" s="527"/>
      <c r="I744" s="527"/>
      <c r="J744" s="527"/>
      <c r="K744" s="527"/>
      <c r="L744" s="527"/>
      <c r="M744" s="527"/>
      <c r="N744" s="527"/>
      <c r="O744" s="530"/>
      <c r="P744" s="531"/>
      <c r="Q744" s="527"/>
      <c r="R744" s="527"/>
      <c r="S744" s="527"/>
      <c r="T744" s="527"/>
      <c r="U744" s="527"/>
      <c r="V744" s="527"/>
      <c r="W744" s="527"/>
      <c r="X744" s="527"/>
      <c r="Y744" s="527"/>
      <c r="Z744" s="527"/>
      <c r="AA744" s="527"/>
    </row>
    <row r="745" spans="1:27" ht="15.75" customHeight="1">
      <c r="A745" s="527"/>
      <c r="B745" s="647"/>
      <c r="C745" s="527"/>
      <c r="D745" s="527"/>
      <c r="E745" s="527"/>
      <c r="F745" s="527"/>
      <c r="G745" s="527"/>
      <c r="H745" s="527"/>
      <c r="I745" s="527"/>
      <c r="J745" s="527"/>
      <c r="K745" s="527"/>
      <c r="L745" s="527"/>
      <c r="M745" s="527"/>
      <c r="N745" s="527"/>
      <c r="O745" s="530"/>
      <c r="P745" s="531"/>
      <c r="Q745" s="527"/>
      <c r="R745" s="527"/>
      <c r="S745" s="527"/>
      <c r="T745" s="527"/>
      <c r="U745" s="527"/>
      <c r="V745" s="527"/>
      <c r="W745" s="527"/>
      <c r="X745" s="527"/>
      <c r="Y745" s="527"/>
      <c r="Z745" s="527"/>
      <c r="AA745" s="527"/>
    </row>
    <row r="746" spans="1:27" ht="15.75" customHeight="1">
      <c r="A746" s="527"/>
      <c r="B746" s="647"/>
      <c r="C746" s="527"/>
      <c r="D746" s="527"/>
      <c r="E746" s="527"/>
      <c r="F746" s="527"/>
      <c r="G746" s="527"/>
      <c r="H746" s="527"/>
      <c r="I746" s="527"/>
      <c r="J746" s="527"/>
      <c r="K746" s="527"/>
      <c r="L746" s="527"/>
      <c r="M746" s="527"/>
      <c r="N746" s="527"/>
      <c r="O746" s="530"/>
      <c r="P746" s="531"/>
      <c r="Q746" s="527"/>
      <c r="R746" s="527"/>
      <c r="S746" s="527"/>
      <c r="T746" s="527"/>
      <c r="U746" s="527"/>
      <c r="V746" s="527"/>
      <c r="W746" s="527"/>
      <c r="X746" s="527"/>
      <c r="Y746" s="527"/>
      <c r="Z746" s="527"/>
      <c r="AA746" s="527"/>
    </row>
    <row r="747" spans="1:27" ht="15.75" customHeight="1">
      <c r="A747" s="527"/>
      <c r="B747" s="647"/>
      <c r="C747" s="527"/>
      <c r="D747" s="527"/>
      <c r="E747" s="527"/>
      <c r="F747" s="527"/>
      <c r="G747" s="527"/>
      <c r="H747" s="527"/>
      <c r="I747" s="527"/>
      <c r="J747" s="527"/>
      <c r="K747" s="527"/>
      <c r="L747" s="527"/>
      <c r="M747" s="527"/>
      <c r="N747" s="527"/>
      <c r="O747" s="530"/>
      <c r="P747" s="531"/>
      <c r="Q747" s="527"/>
      <c r="R747" s="527"/>
      <c r="S747" s="527"/>
      <c r="T747" s="527"/>
      <c r="U747" s="527"/>
      <c r="V747" s="527"/>
      <c r="W747" s="527"/>
      <c r="X747" s="527"/>
      <c r="Y747" s="527"/>
      <c r="Z747" s="527"/>
      <c r="AA747" s="527"/>
    </row>
    <row r="748" spans="1:27" ht="15.75" customHeight="1">
      <c r="A748" s="527"/>
      <c r="B748" s="647"/>
      <c r="C748" s="527"/>
      <c r="D748" s="527"/>
      <c r="E748" s="527"/>
      <c r="F748" s="527"/>
      <c r="G748" s="527"/>
      <c r="H748" s="527"/>
      <c r="I748" s="527"/>
      <c r="J748" s="527"/>
      <c r="K748" s="527"/>
      <c r="L748" s="527"/>
      <c r="M748" s="527"/>
      <c r="N748" s="527"/>
      <c r="O748" s="530"/>
      <c r="P748" s="531"/>
      <c r="Q748" s="527"/>
      <c r="R748" s="527"/>
      <c r="S748" s="527"/>
      <c r="T748" s="527"/>
      <c r="U748" s="527"/>
      <c r="V748" s="527"/>
      <c r="W748" s="527"/>
      <c r="X748" s="527"/>
      <c r="Y748" s="527"/>
      <c r="Z748" s="527"/>
      <c r="AA748" s="527"/>
    </row>
    <row r="749" spans="1:27" ht="15.75" customHeight="1">
      <c r="A749" s="527"/>
      <c r="B749" s="647"/>
      <c r="C749" s="527"/>
      <c r="D749" s="527"/>
      <c r="E749" s="527"/>
      <c r="F749" s="527"/>
      <c r="G749" s="527"/>
      <c r="H749" s="527"/>
      <c r="I749" s="527"/>
      <c r="J749" s="527"/>
      <c r="K749" s="527"/>
      <c r="L749" s="527"/>
      <c r="M749" s="527"/>
      <c r="N749" s="527"/>
      <c r="O749" s="530"/>
      <c r="P749" s="531"/>
      <c r="Q749" s="527"/>
      <c r="R749" s="527"/>
      <c r="S749" s="527"/>
      <c r="T749" s="527"/>
      <c r="U749" s="527"/>
      <c r="V749" s="527"/>
      <c r="W749" s="527"/>
      <c r="X749" s="527"/>
      <c r="Y749" s="527"/>
      <c r="Z749" s="527"/>
      <c r="AA749" s="527"/>
    </row>
    <row r="750" spans="1:27" ht="15.75" customHeight="1">
      <c r="A750" s="527"/>
      <c r="B750" s="647"/>
      <c r="C750" s="527"/>
      <c r="D750" s="527"/>
      <c r="E750" s="527"/>
      <c r="F750" s="527"/>
      <c r="G750" s="527"/>
      <c r="H750" s="527"/>
      <c r="I750" s="527"/>
      <c r="J750" s="527"/>
      <c r="K750" s="527"/>
      <c r="L750" s="527"/>
      <c r="M750" s="527"/>
      <c r="N750" s="527"/>
      <c r="O750" s="530"/>
      <c r="P750" s="531"/>
      <c r="Q750" s="527"/>
      <c r="R750" s="527"/>
      <c r="S750" s="527"/>
      <c r="T750" s="527"/>
      <c r="U750" s="527"/>
      <c r="V750" s="527"/>
      <c r="W750" s="527"/>
      <c r="X750" s="527"/>
      <c r="Y750" s="527"/>
      <c r="Z750" s="527"/>
      <c r="AA750" s="527"/>
    </row>
    <row r="751" spans="1:27" ht="15.75" customHeight="1">
      <c r="A751" s="527"/>
      <c r="B751" s="647"/>
      <c r="C751" s="527"/>
      <c r="D751" s="527"/>
      <c r="E751" s="527"/>
      <c r="F751" s="527"/>
      <c r="G751" s="527"/>
      <c r="H751" s="527"/>
      <c r="I751" s="527"/>
      <c r="J751" s="527"/>
      <c r="K751" s="527"/>
      <c r="L751" s="527"/>
      <c r="M751" s="527"/>
      <c r="N751" s="527"/>
      <c r="O751" s="530"/>
      <c r="P751" s="531"/>
      <c r="Q751" s="527"/>
      <c r="R751" s="527"/>
      <c r="S751" s="527"/>
      <c r="T751" s="527"/>
      <c r="U751" s="527"/>
      <c r="V751" s="527"/>
      <c r="W751" s="527"/>
      <c r="X751" s="527"/>
      <c r="Y751" s="527"/>
      <c r="Z751" s="527"/>
      <c r="AA751" s="527"/>
    </row>
    <row r="752" spans="1:27" ht="15.75" customHeight="1">
      <c r="A752" s="527"/>
      <c r="B752" s="647"/>
      <c r="C752" s="527"/>
      <c r="D752" s="527"/>
      <c r="E752" s="527"/>
      <c r="F752" s="527"/>
      <c r="G752" s="527"/>
      <c r="H752" s="527"/>
      <c r="I752" s="527"/>
      <c r="J752" s="527"/>
      <c r="K752" s="527"/>
      <c r="L752" s="527"/>
      <c r="M752" s="527"/>
      <c r="N752" s="527"/>
      <c r="O752" s="530"/>
      <c r="P752" s="531"/>
      <c r="Q752" s="527"/>
      <c r="R752" s="527"/>
      <c r="S752" s="527"/>
      <c r="T752" s="527"/>
      <c r="U752" s="527"/>
      <c r="V752" s="527"/>
      <c r="W752" s="527"/>
      <c r="X752" s="527"/>
      <c r="Y752" s="527"/>
      <c r="Z752" s="527"/>
      <c r="AA752" s="527"/>
    </row>
    <row r="753" spans="1:27" ht="15.75" customHeight="1">
      <c r="A753" s="527"/>
      <c r="B753" s="647"/>
      <c r="C753" s="527"/>
      <c r="D753" s="527"/>
      <c r="E753" s="527"/>
      <c r="F753" s="527"/>
      <c r="G753" s="527"/>
      <c r="H753" s="527"/>
      <c r="I753" s="527"/>
      <c r="J753" s="527"/>
      <c r="K753" s="527"/>
      <c r="L753" s="527"/>
      <c r="M753" s="527"/>
      <c r="N753" s="527"/>
      <c r="O753" s="530"/>
      <c r="P753" s="531"/>
      <c r="Q753" s="527"/>
      <c r="R753" s="527"/>
      <c r="S753" s="527"/>
      <c r="T753" s="527"/>
      <c r="U753" s="527"/>
      <c r="V753" s="527"/>
      <c r="W753" s="527"/>
      <c r="X753" s="527"/>
      <c r="Y753" s="527"/>
      <c r="Z753" s="527"/>
      <c r="AA753" s="527"/>
    </row>
    <row r="754" spans="1:27" ht="15.75" customHeight="1">
      <c r="A754" s="527"/>
      <c r="B754" s="647"/>
      <c r="C754" s="527"/>
      <c r="D754" s="527"/>
      <c r="E754" s="527"/>
      <c r="F754" s="527"/>
      <c r="G754" s="527"/>
      <c r="H754" s="527"/>
      <c r="I754" s="527"/>
      <c r="J754" s="527"/>
      <c r="K754" s="527"/>
      <c r="L754" s="527"/>
      <c r="M754" s="527"/>
      <c r="N754" s="527"/>
      <c r="O754" s="530"/>
      <c r="P754" s="531"/>
      <c r="Q754" s="527"/>
      <c r="R754" s="527"/>
      <c r="S754" s="527"/>
      <c r="T754" s="527"/>
      <c r="U754" s="527"/>
      <c r="V754" s="527"/>
      <c r="W754" s="527"/>
      <c r="X754" s="527"/>
      <c r="Y754" s="527"/>
      <c r="Z754" s="527"/>
      <c r="AA754" s="527"/>
    </row>
    <row r="755" spans="1:27" ht="15.75" customHeight="1">
      <c r="A755" s="527"/>
      <c r="B755" s="647"/>
      <c r="C755" s="527"/>
      <c r="D755" s="527"/>
      <c r="E755" s="527"/>
      <c r="F755" s="527"/>
      <c r="G755" s="527"/>
      <c r="H755" s="527"/>
      <c r="I755" s="527"/>
      <c r="J755" s="527"/>
      <c r="K755" s="527"/>
      <c r="L755" s="527"/>
      <c r="M755" s="527"/>
      <c r="N755" s="527"/>
      <c r="O755" s="530"/>
      <c r="P755" s="531"/>
      <c r="Q755" s="527"/>
      <c r="R755" s="527"/>
      <c r="S755" s="527"/>
      <c r="T755" s="527"/>
      <c r="U755" s="527"/>
      <c r="V755" s="527"/>
      <c r="W755" s="527"/>
      <c r="X755" s="527"/>
      <c r="Y755" s="527"/>
      <c r="Z755" s="527"/>
      <c r="AA755" s="527"/>
    </row>
    <row r="756" spans="1:27" ht="15.75" customHeight="1">
      <c r="A756" s="527"/>
      <c r="B756" s="647"/>
      <c r="C756" s="527"/>
      <c r="D756" s="527"/>
      <c r="E756" s="527"/>
      <c r="F756" s="527"/>
      <c r="G756" s="527"/>
      <c r="H756" s="527"/>
      <c r="I756" s="527"/>
      <c r="J756" s="527"/>
      <c r="K756" s="527"/>
      <c r="L756" s="527"/>
      <c r="M756" s="527"/>
      <c r="N756" s="527"/>
      <c r="O756" s="530"/>
      <c r="P756" s="531"/>
      <c r="Q756" s="527"/>
      <c r="R756" s="527"/>
      <c r="S756" s="527"/>
      <c r="T756" s="527"/>
      <c r="U756" s="527"/>
      <c r="V756" s="527"/>
      <c r="W756" s="527"/>
      <c r="X756" s="527"/>
      <c r="Y756" s="527"/>
      <c r="Z756" s="527"/>
      <c r="AA756" s="527"/>
    </row>
    <row r="757" spans="1:27" ht="15.75" customHeight="1">
      <c r="A757" s="527"/>
      <c r="B757" s="647"/>
      <c r="C757" s="527"/>
      <c r="D757" s="527"/>
      <c r="E757" s="527"/>
      <c r="F757" s="527"/>
      <c r="G757" s="527"/>
      <c r="H757" s="527"/>
      <c r="I757" s="527"/>
      <c r="J757" s="527"/>
      <c r="K757" s="527"/>
      <c r="L757" s="527"/>
      <c r="M757" s="527"/>
      <c r="N757" s="527"/>
      <c r="O757" s="530"/>
      <c r="P757" s="531"/>
      <c r="Q757" s="527"/>
      <c r="R757" s="527"/>
      <c r="S757" s="527"/>
      <c r="T757" s="527"/>
      <c r="U757" s="527"/>
      <c r="V757" s="527"/>
      <c r="W757" s="527"/>
      <c r="X757" s="527"/>
      <c r="Y757" s="527"/>
      <c r="Z757" s="527"/>
      <c r="AA757" s="527"/>
    </row>
    <row r="758" spans="1:27" ht="15.75" customHeight="1">
      <c r="A758" s="527"/>
      <c r="B758" s="647"/>
      <c r="C758" s="527"/>
      <c r="D758" s="527"/>
      <c r="E758" s="527"/>
      <c r="F758" s="527"/>
      <c r="G758" s="527"/>
      <c r="H758" s="527"/>
      <c r="I758" s="527"/>
      <c r="J758" s="527"/>
      <c r="K758" s="527"/>
      <c r="L758" s="527"/>
      <c r="M758" s="527"/>
      <c r="N758" s="527"/>
      <c r="O758" s="530"/>
      <c r="P758" s="531"/>
      <c r="Q758" s="527"/>
      <c r="R758" s="527"/>
      <c r="S758" s="527"/>
      <c r="T758" s="527"/>
      <c r="U758" s="527"/>
      <c r="V758" s="527"/>
      <c r="W758" s="527"/>
      <c r="X758" s="527"/>
      <c r="Y758" s="527"/>
      <c r="Z758" s="527"/>
      <c r="AA758" s="527"/>
    </row>
    <row r="759" spans="1:27" ht="15.75" customHeight="1">
      <c r="A759" s="527"/>
      <c r="B759" s="647"/>
      <c r="C759" s="527"/>
      <c r="D759" s="527"/>
      <c r="E759" s="527"/>
      <c r="F759" s="527"/>
      <c r="G759" s="527"/>
      <c r="H759" s="527"/>
      <c r="I759" s="527"/>
      <c r="J759" s="527"/>
      <c r="K759" s="527"/>
      <c r="L759" s="527"/>
      <c r="M759" s="527"/>
      <c r="N759" s="527"/>
      <c r="O759" s="530"/>
      <c r="P759" s="531"/>
      <c r="Q759" s="527"/>
      <c r="R759" s="527"/>
      <c r="S759" s="527"/>
      <c r="T759" s="527"/>
      <c r="U759" s="527"/>
      <c r="V759" s="527"/>
      <c r="W759" s="527"/>
      <c r="X759" s="527"/>
      <c r="Y759" s="527"/>
      <c r="Z759" s="527"/>
      <c r="AA759" s="527"/>
    </row>
    <row r="760" spans="1:27" ht="15.75" customHeight="1">
      <c r="A760" s="527"/>
      <c r="B760" s="647"/>
      <c r="C760" s="527"/>
      <c r="D760" s="527"/>
      <c r="E760" s="527"/>
      <c r="F760" s="527"/>
      <c r="G760" s="527"/>
      <c r="H760" s="527"/>
      <c r="I760" s="527"/>
      <c r="J760" s="527"/>
      <c r="K760" s="527"/>
      <c r="L760" s="527"/>
      <c r="M760" s="527"/>
      <c r="N760" s="527"/>
      <c r="O760" s="530"/>
      <c r="P760" s="531"/>
      <c r="Q760" s="527"/>
      <c r="R760" s="527"/>
      <c r="S760" s="527"/>
      <c r="T760" s="527"/>
      <c r="U760" s="527"/>
      <c r="V760" s="527"/>
      <c r="W760" s="527"/>
      <c r="X760" s="527"/>
      <c r="Y760" s="527"/>
      <c r="Z760" s="527"/>
      <c r="AA760" s="527"/>
    </row>
    <row r="761" spans="1:27" ht="15.75" customHeight="1">
      <c r="A761" s="527"/>
      <c r="B761" s="647"/>
      <c r="C761" s="527"/>
      <c r="D761" s="527"/>
      <c r="E761" s="527"/>
      <c r="F761" s="527"/>
      <c r="G761" s="527"/>
      <c r="H761" s="527"/>
      <c r="I761" s="527"/>
      <c r="J761" s="527"/>
      <c r="K761" s="527"/>
      <c r="L761" s="527"/>
      <c r="M761" s="527"/>
      <c r="N761" s="527"/>
      <c r="O761" s="530"/>
      <c r="P761" s="531"/>
      <c r="Q761" s="527"/>
      <c r="R761" s="527"/>
      <c r="S761" s="527"/>
      <c r="T761" s="527"/>
      <c r="U761" s="527"/>
      <c r="V761" s="527"/>
      <c r="W761" s="527"/>
      <c r="X761" s="527"/>
      <c r="Y761" s="527"/>
      <c r="Z761" s="527"/>
      <c r="AA761" s="527"/>
    </row>
    <row r="762" spans="1:27" ht="15.75" customHeight="1">
      <c r="A762" s="527"/>
      <c r="B762" s="647"/>
      <c r="C762" s="527"/>
      <c r="D762" s="527"/>
      <c r="E762" s="527"/>
      <c r="F762" s="527"/>
      <c r="G762" s="527"/>
      <c r="H762" s="527"/>
      <c r="I762" s="527"/>
      <c r="J762" s="527"/>
      <c r="K762" s="527"/>
      <c r="L762" s="527"/>
      <c r="M762" s="527"/>
      <c r="N762" s="527"/>
      <c r="O762" s="530"/>
      <c r="P762" s="531"/>
      <c r="Q762" s="527"/>
      <c r="R762" s="527"/>
      <c r="S762" s="527"/>
      <c r="T762" s="527"/>
      <c r="U762" s="527"/>
      <c r="V762" s="527"/>
      <c r="W762" s="527"/>
      <c r="X762" s="527"/>
      <c r="Y762" s="527"/>
      <c r="Z762" s="527"/>
      <c r="AA762" s="527"/>
    </row>
    <row r="763" spans="1:27" ht="15.75" customHeight="1">
      <c r="A763" s="527"/>
      <c r="B763" s="647"/>
      <c r="C763" s="527"/>
      <c r="D763" s="527"/>
      <c r="E763" s="527"/>
      <c r="F763" s="527"/>
      <c r="G763" s="527"/>
      <c r="H763" s="527"/>
      <c r="I763" s="527"/>
      <c r="J763" s="527"/>
      <c r="K763" s="527"/>
      <c r="L763" s="527"/>
      <c r="M763" s="527"/>
      <c r="N763" s="527"/>
      <c r="O763" s="530"/>
      <c r="P763" s="531"/>
      <c r="Q763" s="527"/>
      <c r="R763" s="527"/>
      <c r="S763" s="527"/>
      <c r="T763" s="527"/>
      <c r="U763" s="527"/>
      <c r="V763" s="527"/>
      <c r="W763" s="527"/>
      <c r="X763" s="527"/>
      <c r="Y763" s="527"/>
      <c r="Z763" s="527"/>
      <c r="AA763" s="527"/>
    </row>
    <row r="764" spans="1:27" ht="15.75" customHeight="1">
      <c r="A764" s="527"/>
      <c r="B764" s="647"/>
      <c r="C764" s="527"/>
      <c r="D764" s="527"/>
      <c r="E764" s="527"/>
      <c r="F764" s="527"/>
      <c r="G764" s="527"/>
      <c r="H764" s="527"/>
      <c r="I764" s="527"/>
      <c r="J764" s="527"/>
      <c r="K764" s="527"/>
      <c r="L764" s="527"/>
      <c r="M764" s="527"/>
      <c r="N764" s="527"/>
      <c r="O764" s="530"/>
      <c r="P764" s="531"/>
      <c r="Q764" s="527"/>
      <c r="R764" s="527"/>
      <c r="S764" s="527"/>
      <c r="T764" s="527"/>
      <c r="U764" s="527"/>
      <c r="V764" s="527"/>
      <c r="W764" s="527"/>
      <c r="X764" s="527"/>
      <c r="Y764" s="527"/>
      <c r="Z764" s="527"/>
      <c r="AA764" s="527"/>
    </row>
    <row r="765" spans="1:27" ht="15.75" customHeight="1">
      <c r="A765" s="527"/>
      <c r="B765" s="647"/>
      <c r="C765" s="527"/>
      <c r="D765" s="527"/>
      <c r="E765" s="527"/>
      <c r="F765" s="527"/>
      <c r="G765" s="527"/>
      <c r="H765" s="527"/>
      <c r="I765" s="527"/>
      <c r="J765" s="527"/>
      <c r="K765" s="527"/>
      <c r="L765" s="527"/>
      <c r="M765" s="527"/>
      <c r="N765" s="527"/>
      <c r="O765" s="530"/>
      <c r="P765" s="531"/>
      <c r="Q765" s="527"/>
      <c r="R765" s="527"/>
      <c r="S765" s="527"/>
      <c r="T765" s="527"/>
      <c r="U765" s="527"/>
      <c r="V765" s="527"/>
      <c r="W765" s="527"/>
      <c r="X765" s="527"/>
      <c r="Y765" s="527"/>
      <c r="Z765" s="527"/>
      <c r="AA765" s="527"/>
    </row>
    <row r="766" spans="1:27" ht="15.75" customHeight="1">
      <c r="A766" s="527"/>
      <c r="B766" s="647"/>
      <c r="C766" s="527"/>
      <c r="D766" s="527"/>
      <c r="E766" s="527"/>
      <c r="F766" s="527"/>
      <c r="G766" s="527"/>
      <c r="H766" s="527"/>
      <c r="I766" s="527"/>
      <c r="J766" s="527"/>
      <c r="K766" s="527"/>
      <c r="L766" s="527"/>
      <c r="M766" s="527"/>
      <c r="N766" s="527"/>
      <c r="O766" s="530"/>
      <c r="P766" s="531"/>
      <c r="Q766" s="527"/>
      <c r="R766" s="527"/>
      <c r="S766" s="527"/>
      <c r="T766" s="527"/>
      <c r="U766" s="527"/>
      <c r="V766" s="527"/>
      <c r="W766" s="527"/>
      <c r="X766" s="527"/>
      <c r="Y766" s="527"/>
      <c r="Z766" s="527"/>
      <c r="AA766" s="527"/>
    </row>
    <row r="767" spans="1:27" ht="15.75" customHeight="1">
      <c r="A767" s="527"/>
      <c r="B767" s="647"/>
      <c r="C767" s="527"/>
      <c r="D767" s="527"/>
      <c r="E767" s="527"/>
      <c r="F767" s="527"/>
      <c r="G767" s="527"/>
      <c r="H767" s="527"/>
      <c r="I767" s="527"/>
      <c r="J767" s="527"/>
      <c r="K767" s="527"/>
      <c r="L767" s="527"/>
      <c r="M767" s="527"/>
      <c r="N767" s="527"/>
      <c r="O767" s="530"/>
      <c r="P767" s="531"/>
      <c r="Q767" s="527"/>
      <c r="R767" s="527"/>
      <c r="S767" s="527"/>
      <c r="T767" s="527"/>
      <c r="U767" s="527"/>
      <c r="V767" s="527"/>
      <c r="W767" s="527"/>
      <c r="X767" s="527"/>
      <c r="Y767" s="527"/>
      <c r="Z767" s="527"/>
      <c r="AA767" s="527"/>
    </row>
    <row r="768" spans="1:27" ht="15.75" customHeight="1">
      <c r="A768" s="527"/>
      <c r="B768" s="647"/>
      <c r="C768" s="527"/>
      <c r="D768" s="527"/>
      <c r="E768" s="527"/>
      <c r="F768" s="527"/>
      <c r="G768" s="527"/>
      <c r="H768" s="527"/>
      <c r="I768" s="527"/>
      <c r="J768" s="527"/>
      <c r="K768" s="527"/>
      <c r="L768" s="527"/>
      <c r="M768" s="527"/>
      <c r="N768" s="527"/>
      <c r="O768" s="530"/>
      <c r="P768" s="531"/>
      <c r="Q768" s="527"/>
      <c r="R768" s="527"/>
      <c r="S768" s="527"/>
      <c r="T768" s="527"/>
      <c r="U768" s="527"/>
      <c r="V768" s="527"/>
      <c r="W768" s="527"/>
      <c r="X768" s="527"/>
      <c r="Y768" s="527"/>
      <c r="Z768" s="527"/>
      <c r="AA768" s="527"/>
    </row>
    <row r="769" spans="1:27" ht="15.75" customHeight="1">
      <c r="A769" s="527"/>
      <c r="B769" s="647"/>
      <c r="C769" s="527"/>
      <c r="D769" s="527"/>
      <c r="E769" s="527"/>
      <c r="F769" s="527"/>
      <c r="G769" s="527"/>
      <c r="H769" s="527"/>
      <c r="I769" s="527"/>
      <c r="J769" s="527"/>
      <c r="K769" s="527"/>
      <c r="L769" s="527"/>
      <c r="M769" s="527"/>
      <c r="N769" s="527"/>
      <c r="O769" s="530"/>
      <c r="P769" s="531"/>
      <c r="Q769" s="527"/>
      <c r="R769" s="527"/>
      <c r="S769" s="527"/>
      <c r="T769" s="527"/>
      <c r="U769" s="527"/>
      <c r="V769" s="527"/>
      <c r="W769" s="527"/>
      <c r="X769" s="527"/>
      <c r="Y769" s="527"/>
      <c r="Z769" s="527"/>
      <c r="AA769" s="527"/>
    </row>
    <row r="770" spans="1:27" ht="15.75" customHeight="1">
      <c r="A770" s="527"/>
      <c r="B770" s="647"/>
      <c r="C770" s="527"/>
      <c r="D770" s="527"/>
      <c r="E770" s="527"/>
      <c r="F770" s="527"/>
      <c r="G770" s="527"/>
      <c r="H770" s="527"/>
      <c r="I770" s="527"/>
      <c r="J770" s="527"/>
      <c r="K770" s="527"/>
      <c r="L770" s="527"/>
      <c r="M770" s="527"/>
      <c r="N770" s="527"/>
      <c r="O770" s="530"/>
      <c r="P770" s="531"/>
      <c r="Q770" s="527"/>
      <c r="R770" s="527"/>
      <c r="S770" s="527"/>
      <c r="T770" s="527"/>
      <c r="U770" s="527"/>
      <c r="V770" s="527"/>
      <c r="W770" s="527"/>
      <c r="X770" s="527"/>
      <c r="Y770" s="527"/>
      <c r="Z770" s="527"/>
      <c r="AA770" s="527"/>
    </row>
    <row r="771" spans="1:27" ht="15.75" customHeight="1">
      <c r="A771" s="527"/>
      <c r="B771" s="647"/>
      <c r="C771" s="527"/>
      <c r="D771" s="527"/>
      <c r="E771" s="527"/>
      <c r="F771" s="527"/>
      <c r="G771" s="527"/>
      <c r="H771" s="527"/>
      <c r="I771" s="527"/>
      <c r="J771" s="527"/>
      <c r="K771" s="527"/>
      <c r="L771" s="527"/>
      <c r="M771" s="527"/>
      <c r="N771" s="527"/>
      <c r="O771" s="530"/>
      <c r="P771" s="531"/>
      <c r="Q771" s="527"/>
      <c r="R771" s="527"/>
      <c r="S771" s="527"/>
      <c r="T771" s="527"/>
      <c r="U771" s="527"/>
      <c r="V771" s="527"/>
      <c r="W771" s="527"/>
      <c r="X771" s="527"/>
      <c r="Y771" s="527"/>
      <c r="Z771" s="527"/>
      <c r="AA771" s="527"/>
    </row>
    <row r="772" spans="1:27" ht="15.75" customHeight="1">
      <c r="A772" s="527"/>
      <c r="B772" s="647"/>
      <c r="C772" s="527"/>
      <c r="D772" s="527"/>
      <c r="E772" s="527"/>
      <c r="F772" s="527"/>
      <c r="G772" s="527"/>
      <c r="H772" s="527"/>
      <c r="I772" s="527"/>
      <c r="J772" s="527"/>
      <c r="K772" s="527"/>
      <c r="L772" s="527"/>
      <c r="M772" s="527"/>
      <c r="N772" s="527"/>
      <c r="O772" s="530"/>
      <c r="P772" s="531"/>
      <c r="Q772" s="527"/>
      <c r="R772" s="527"/>
      <c r="S772" s="527"/>
      <c r="T772" s="527"/>
      <c r="U772" s="527"/>
      <c r="V772" s="527"/>
      <c r="W772" s="527"/>
      <c r="X772" s="527"/>
      <c r="Y772" s="527"/>
      <c r="Z772" s="527"/>
      <c r="AA772" s="527"/>
    </row>
    <row r="773" spans="1:27" ht="15.75" customHeight="1">
      <c r="A773" s="527"/>
      <c r="B773" s="647"/>
      <c r="C773" s="527"/>
      <c r="D773" s="527"/>
      <c r="E773" s="527"/>
      <c r="F773" s="527"/>
      <c r="G773" s="527"/>
      <c r="H773" s="527"/>
      <c r="I773" s="527"/>
      <c r="J773" s="527"/>
      <c r="K773" s="527"/>
      <c r="L773" s="527"/>
      <c r="M773" s="527"/>
      <c r="N773" s="527"/>
      <c r="O773" s="530"/>
      <c r="P773" s="531"/>
      <c r="Q773" s="527"/>
      <c r="R773" s="527"/>
      <c r="S773" s="527"/>
      <c r="T773" s="527"/>
      <c r="U773" s="527"/>
      <c r="V773" s="527"/>
      <c r="W773" s="527"/>
      <c r="X773" s="527"/>
      <c r="Y773" s="527"/>
      <c r="Z773" s="527"/>
      <c r="AA773" s="527"/>
    </row>
    <row r="774" spans="1:27" ht="15.75" customHeight="1">
      <c r="A774" s="527"/>
      <c r="B774" s="647"/>
      <c r="C774" s="527"/>
      <c r="D774" s="527"/>
      <c r="E774" s="527"/>
      <c r="F774" s="527"/>
      <c r="G774" s="527"/>
      <c r="H774" s="527"/>
      <c r="I774" s="527"/>
      <c r="J774" s="527"/>
      <c r="K774" s="527"/>
      <c r="L774" s="527"/>
      <c r="M774" s="527"/>
      <c r="N774" s="527"/>
      <c r="O774" s="530"/>
      <c r="P774" s="531"/>
      <c r="Q774" s="527"/>
      <c r="R774" s="527"/>
      <c r="S774" s="527"/>
      <c r="T774" s="527"/>
      <c r="U774" s="527"/>
      <c r="V774" s="527"/>
      <c r="W774" s="527"/>
      <c r="X774" s="527"/>
      <c r="Y774" s="527"/>
      <c r="Z774" s="527"/>
      <c r="AA774" s="527"/>
    </row>
    <row r="775" spans="1:27" ht="15.75" customHeight="1">
      <c r="A775" s="527"/>
      <c r="B775" s="647"/>
      <c r="C775" s="527"/>
      <c r="D775" s="527"/>
      <c r="E775" s="527"/>
      <c r="F775" s="527"/>
      <c r="G775" s="527"/>
      <c r="H775" s="527"/>
      <c r="I775" s="527"/>
      <c r="J775" s="527"/>
      <c r="K775" s="527"/>
      <c r="L775" s="527"/>
      <c r="M775" s="527"/>
      <c r="N775" s="527"/>
      <c r="O775" s="530"/>
      <c r="P775" s="531"/>
      <c r="Q775" s="527"/>
      <c r="R775" s="527"/>
      <c r="S775" s="527"/>
      <c r="T775" s="527"/>
      <c r="U775" s="527"/>
      <c r="V775" s="527"/>
      <c r="W775" s="527"/>
      <c r="X775" s="527"/>
      <c r="Y775" s="527"/>
      <c r="Z775" s="527"/>
      <c r="AA775" s="527"/>
    </row>
    <row r="776" spans="1:27" ht="15.75" customHeight="1">
      <c r="A776" s="527"/>
      <c r="B776" s="647"/>
      <c r="C776" s="527"/>
      <c r="D776" s="527"/>
      <c r="E776" s="527"/>
      <c r="F776" s="527"/>
      <c r="G776" s="527"/>
      <c r="H776" s="527"/>
      <c r="I776" s="527"/>
      <c r="J776" s="527"/>
      <c r="K776" s="527"/>
      <c r="L776" s="527"/>
      <c r="M776" s="527"/>
      <c r="N776" s="527"/>
      <c r="O776" s="530"/>
      <c r="P776" s="531"/>
      <c r="Q776" s="527"/>
      <c r="R776" s="527"/>
      <c r="S776" s="527"/>
      <c r="T776" s="527"/>
      <c r="U776" s="527"/>
      <c r="V776" s="527"/>
      <c r="W776" s="527"/>
      <c r="X776" s="527"/>
      <c r="Y776" s="527"/>
      <c r="Z776" s="527"/>
      <c r="AA776" s="527"/>
    </row>
    <row r="777" spans="1:27" ht="15.75" customHeight="1">
      <c r="A777" s="527"/>
      <c r="B777" s="647"/>
      <c r="C777" s="527"/>
      <c r="D777" s="527"/>
      <c r="E777" s="527"/>
      <c r="F777" s="527"/>
      <c r="G777" s="527"/>
      <c r="H777" s="527"/>
      <c r="I777" s="527"/>
      <c r="J777" s="527"/>
      <c r="K777" s="527"/>
      <c r="L777" s="527"/>
      <c r="M777" s="527"/>
      <c r="N777" s="527"/>
      <c r="O777" s="530"/>
      <c r="P777" s="531"/>
      <c r="Q777" s="527"/>
      <c r="R777" s="527"/>
      <c r="S777" s="527"/>
      <c r="T777" s="527"/>
      <c r="U777" s="527"/>
      <c r="V777" s="527"/>
      <c r="W777" s="527"/>
      <c r="X777" s="527"/>
      <c r="Y777" s="527"/>
      <c r="Z777" s="527"/>
      <c r="AA777" s="527"/>
    </row>
    <row r="778" spans="1:27" ht="15.75" customHeight="1">
      <c r="A778" s="527"/>
      <c r="B778" s="647"/>
      <c r="C778" s="527"/>
      <c r="D778" s="527"/>
      <c r="E778" s="527"/>
      <c r="F778" s="527"/>
      <c r="G778" s="527"/>
      <c r="H778" s="527"/>
      <c r="I778" s="527"/>
      <c r="J778" s="527"/>
      <c r="K778" s="527"/>
      <c r="L778" s="527"/>
      <c r="M778" s="527"/>
      <c r="N778" s="527"/>
      <c r="O778" s="530"/>
      <c r="P778" s="531"/>
      <c r="Q778" s="527"/>
      <c r="R778" s="527"/>
      <c r="S778" s="527"/>
      <c r="T778" s="527"/>
      <c r="U778" s="527"/>
      <c r="V778" s="527"/>
      <c r="W778" s="527"/>
      <c r="X778" s="527"/>
      <c r="Y778" s="527"/>
      <c r="Z778" s="527"/>
      <c r="AA778" s="527"/>
    </row>
    <row r="779" spans="1:27" ht="15.75" customHeight="1">
      <c r="A779" s="527"/>
      <c r="B779" s="647"/>
      <c r="C779" s="527"/>
      <c r="D779" s="527"/>
      <c r="E779" s="527"/>
      <c r="F779" s="527"/>
      <c r="G779" s="527"/>
      <c r="H779" s="527"/>
      <c r="I779" s="527"/>
      <c r="J779" s="527"/>
      <c r="K779" s="527"/>
      <c r="L779" s="527"/>
      <c r="M779" s="527"/>
      <c r="N779" s="527"/>
      <c r="O779" s="530"/>
      <c r="P779" s="531"/>
      <c r="Q779" s="527"/>
      <c r="R779" s="527"/>
      <c r="S779" s="527"/>
      <c r="T779" s="527"/>
      <c r="U779" s="527"/>
      <c r="V779" s="527"/>
      <c r="W779" s="527"/>
      <c r="X779" s="527"/>
      <c r="Y779" s="527"/>
      <c r="Z779" s="527"/>
      <c r="AA779" s="527"/>
    </row>
    <row r="780" spans="1:27" ht="15.75" customHeight="1">
      <c r="A780" s="527"/>
      <c r="B780" s="647"/>
      <c r="C780" s="527"/>
      <c r="D780" s="527"/>
      <c r="E780" s="527"/>
      <c r="F780" s="527"/>
      <c r="G780" s="527"/>
      <c r="H780" s="527"/>
      <c r="I780" s="527"/>
      <c r="J780" s="527"/>
      <c r="K780" s="527"/>
      <c r="L780" s="527"/>
      <c r="M780" s="527"/>
      <c r="N780" s="527"/>
      <c r="O780" s="530"/>
      <c r="P780" s="531"/>
      <c r="Q780" s="527"/>
      <c r="R780" s="527"/>
      <c r="S780" s="527"/>
      <c r="T780" s="527"/>
      <c r="U780" s="527"/>
      <c r="V780" s="527"/>
      <c r="W780" s="527"/>
      <c r="X780" s="527"/>
      <c r="Y780" s="527"/>
      <c r="Z780" s="527"/>
      <c r="AA780" s="527"/>
    </row>
    <row r="781" spans="1:27" ht="15.75" customHeight="1">
      <c r="A781" s="527"/>
      <c r="B781" s="647"/>
      <c r="C781" s="527"/>
      <c r="D781" s="527"/>
      <c r="E781" s="527"/>
      <c r="F781" s="527"/>
      <c r="G781" s="527"/>
      <c r="H781" s="527"/>
      <c r="I781" s="527"/>
      <c r="J781" s="527"/>
      <c r="K781" s="527"/>
      <c r="L781" s="527"/>
      <c r="M781" s="527"/>
      <c r="N781" s="527"/>
      <c r="O781" s="530"/>
      <c r="P781" s="531"/>
      <c r="Q781" s="527"/>
      <c r="R781" s="527"/>
      <c r="S781" s="527"/>
      <c r="T781" s="527"/>
      <c r="U781" s="527"/>
      <c r="V781" s="527"/>
      <c r="W781" s="527"/>
      <c r="X781" s="527"/>
      <c r="Y781" s="527"/>
      <c r="Z781" s="527"/>
      <c r="AA781" s="527"/>
    </row>
    <row r="782" spans="1:27" ht="15.75" customHeight="1">
      <c r="A782" s="527"/>
      <c r="B782" s="647"/>
      <c r="C782" s="527"/>
      <c r="D782" s="527"/>
      <c r="E782" s="527"/>
      <c r="F782" s="527"/>
      <c r="G782" s="527"/>
      <c r="H782" s="527"/>
      <c r="I782" s="527"/>
      <c r="J782" s="527"/>
      <c r="K782" s="527"/>
      <c r="L782" s="527"/>
      <c r="M782" s="527"/>
      <c r="N782" s="527"/>
      <c r="O782" s="530"/>
      <c r="P782" s="531"/>
      <c r="Q782" s="527"/>
      <c r="R782" s="527"/>
      <c r="S782" s="527"/>
      <c r="T782" s="527"/>
      <c r="U782" s="527"/>
      <c r="V782" s="527"/>
      <c r="W782" s="527"/>
      <c r="X782" s="527"/>
      <c r="Y782" s="527"/>
      <c r="Z782" s="527"/>
      <c r="AA782" s="527"/>
    </row>
    <row r="783" spans="1:27" ht="15.75" customHeight="1">
      <c r="A783" s="527"/>
      <c r="B783" s="647"/>
      <c r="C783" s="527"/>
      <c r="D783" s="527"/>
      <c r="E783" s="527"/>
      <c r="F783" s="527"/>
      <c r="G783" s="527"/>
      <c r="H783" s="527"/>
      <c r="I783" s="527"/>
      <c r="J783" s="527"/>
      <c r="K783" s="527"/>
      <c r="L783" s="527"/>
      <c r="M783" s="527"/>
      <c r="N783" s="527"/>
      <c r="O783" s="530"/>
      <c r="P783" s="531"/>
      <c r="Q783" s="527"/>
      <c r="R783" s="527"/>
      <c r="S783" s="527"/>
      <c r="T783" s="527"/>
      <c r="U783" s="527"/>
      <c r="V783" s="527"/>
      <c r="W783" s="527"/>
      <c r="X783" s="527"/>
      <c r="Y783" s="527"/>
      <c r="Z783" s="527"/>
      <c r="AA783" s="527"/>
    </row>
    <row r="784" spans="1:27" ht="15.75" customHeight="1">
      <c r="A784" s="527"/>
      <c r="B784" s="647"/>
      <c r="C784" s="527"/>
      <c r="D784" s="527"/>
      <c r="E784" s="527"/>
      <c r="F784" s="527"/>
      <c r="G784" s="527"/>
      <c r="H784" s="527"/>
      <c r="I784" s="527"/>
      <c r="J784" s="527"/>
      <c r="K784" s="527"/>
      <c r="L784" s="527"/>
      <c r="M784" s="527"/>
      <c r="N784" s="527"/>
      <c r="O784" s="530"/>
      <c r="P784" s="531"/>
      <c r="Q784" s="527"/>
      <c r="R784" s="527"/>
      <c r="S784" s="527"/>
      <c r="T784" s="527"/>
      <c r="U784" s="527"/>
      <c r="V784" s="527"/>
      <c r="W784" s="527"/>
      <c r="X784" s="527"/>
      <c r="Y784" s="527"/>
      <c r="Z784" s="527"/>
      <c r="AA784" s="527"/>
    </row>
    <row r="785" spans="1:27" ht="15.75" customHeight="1">
      <c r="A785" s="527"/>
      <c r="B785" s="647"/>
      <c r="C785" s="527"/>
      <c r="D785" s="527"/>
      <c r="E785" s="527"/>
      <c r="F785" s="527"/>
      <c r="G785" s="527"/>
      <c r="H785" s="527"/>
      <c r="I785" s="527"/>
      <c r="J785" s="527"/>
      <c r="K785" s="527"/>
      <c r="L785" s="527"/>
      <c r="M785" s="527"/>
      <c r="N785" s="527"/>
      <c r="O785" s="530"/>
      <c r="P785" s="531"/>
      <c r="Q785" s="527"/>
      <c r="R785" s="527"/>
      <c r="S785" s="527"/>
      <c r="T785" s="527"/>
      <c r="U785" s="527"/>
      <c r="V785" s="527"/>
      <c r="W785" s="527"/>
      <c r="X785" s="527"/>
      <c r="Y785" s="527"/>
      <c r="Z785" s="527"/>
      <c r="AA785" s="527"/>
    </row>
    <row r="786" spans="1:27" ht="15.75" customHeight="1">
      <c r="A786" s="527"/>
      <c r="B786" s="647"/>
      <c r="C786" s="527"/>
      <c r="D786" s="527"/>
      <c r="E786" s="527"/>
      <c r="F786" s="527"/>
      <c r="G786" s="527"/>
      <c r="H786" s="527"/>
      <c r="I786" s="527"/>
      <c r="J786" s="527"/>
      <c r="K786" s="527"/>
      <c r="L786" s="527"/>
      <c r="M786" s="527"/>
      <c r="N786" s="527"/>
      <c r="O786" s="530"/>
      <c r="P786" s="531"/>
      <c r="Q786" s="527"/>
      <c r="R786" s="527"/>
      <c r="S786" s="527"/>
      <c r="T786" s="527"/>
      <c r="U786" s="527"/>
      <c r="V786" s="527"/>
      <c r="W786" s="527"/>
      <c r="X786" s="527"/>
      <c r="Y786" s="527"/>
      <c r="Z786" s="527"/>
      <c r="AA786" s="527"/>
    </row>
    <row r="787" spans="1:27" ht="15.75" customHeight="1">
      <c r="A787" s="527"/>
      <c r="B787" s="647"/>
      <c r="C787" s="527"/>
      <c r="D787" s="527"/>
      <c r="E787" s="527"/>
      <c r="F787" s="527"/>
      <c r="G787" s="527"/>
      <c r="H787" s="527"/>
      <c r="I787" s="527"/>
      <c r="J787" s="527"/>
      <c r="K787" s="527"/>
      <c r="L787" s="527"/>
      <c r="M787" s="527"/>
      <c r="N787" s="527"/>
      <c r="O787" s="530"/>
      <c r="P787" s="531"/>
      <c r="Q787" s="527"/>
      <c r="R787" s="527"/>
      <c r="S787" s="527"/>
      <c r="T787" s="527"/>
      <c r="U787" s="527"/>
      <c r="V787" s="527"/>
      <c r="W787" s="527"/>
      <c r="X787" s="527"/>
      <c r="Y787" s="527"/>
      <c r="Z787" s="527"/>
      <c r="AA787" s="527"/>
    </row>
    <row r="788" spans="1:27" ht="15.75" customHeight="1">
      <c r="A788" s="527"/>
      <c r="B788" s="647"/>
      <c r="C788" s="527"/>
      <c r="D788" s="527"/>
      <c r="E788" s="527"/>
      <c r="F788" s="527"/>
      <c r="G788" s="527"/>
      <c r="H788" s="527"/>
      <c r="I788" s="527"/>
      <c r="J788" s="527"/>
      <c r="K788" s="527"/>
      <c r="L788" s="527"/>
      <c r="M788" s="527"/>
      <c r="N788" s="527"/>
      <c r="O788" s="530"/>
      <c r="P788" s="531"/>
      <c r="Q788" s="527"/>
      <c r="R788" s="527"/>
      <c r="S788" s="527"/>
      <c r="T788" s="527"/>
      <c r="U788" s="527"/>
      <c r="V788" s="527"/>
      <c r="W788" s="527"/>
      <c r="X788" s="527"/>
      <c r="Y788" s="527"/>
      <c r="Z788" s="527"/>
      <c r="AA788" s="527"/>
    </row>
    <row r="789" spans="1:27" ht="15.75" customHeight="1">
      <c r="A789" s="527"/>
      <c r="B789" s="647"/>
      <c r="C789" s="527"/>
      <c r="D789" s="527"/>
      <c r="E789" s="527"/>
      <c r="F789" s="527"/>
      <c r="G789" s="527"/>
      <c r="H789" s="527"/>
      <c r="I789" s="527"/>
      <c r="J789" s="527"/>
      <c r="K789" s="527"/>
      <c r="L789" s="527"/>
      <c r="M789" s="527"/>
      <c r="N789" s="527"/>
      <c r="O789" s="530"/>
      <c r="P789" s="531"/>
      <c r="Q789" s="527"/>
      <c r="R789" s="527"/>
      <c r="S789" s="527"/>
      <c r="T789" s="527"/>
      <c r="U789" s="527"/>
      <c r="V789" s="527"/>
      <c r="W789" s="527"/>
      <c r="X789" s="527"/>
      <c r="Y789" s="527"/>
      <c r="Z789" s="527"/>
      <c r="AA789" s="527"/>
    </row>
    <row r="790" spans="1:27" ht="15.75" customHeight="1">
      <c r="A790" s="527"/>
      <c r="B790" s="647"/>
      <c r="C790" s="527"/>
      <c r="D790" s="527"/>
      <c r="E790" s="527"/>
      <c r="F790" s="527"/>
      <c r="G790" s="527"/>
      <c r="H790" s="527"/>
      <c r="I790" s="527"/>
      <c r="J790" s="527"/>
      <c r="K790" s="527"/>
      <c r="L790" s="527"/>
      <c r="M790" s="527"/>
      <c r="N790" s="527"/>
      <c r="O790" s="530"/>
      <c r="P790" s="531"/>
      <c r="Q790" s="527"/>
      <c r="R790" s="527"/>
      <c r="S790" s="527"/>
      <c r="T790" s="527"/>
      <c r="U790" s="527"/>
      <c r="V790" s="527"/>
      <c r="W790" s="527"/>
      <c r="X790" s="527"/>
      <c r="Y790" s="527"/>
      <c r="Z790" s="527"/>
      <c r="AA790" s="527"/>
    </row>
    <row r="791" spans="1:27" ht="15.75" customHeight="1">
      <c r="A791" s="527"/>
      <c r="B791" s="647"/>
      <c r="C791" s="527"/>
      <c r="D791" s="527"/>
      <c r="E791" s="527"/>
      <c r="F791" s="527"/>
      <c r="G791" s="527"/>
      <c r="H791" s="527"/>
      <c r="I791" s="527"/>
      <c r="J791" s="527"/>
      <c r="K791" s="527"/>
      <c r="L791" s="527"/>
      <c r="M791" s="527"/>
      <c r="N791" s="527"/>
      <c r="O791" s="530"/>
      <c r="P791" s="531"/>
      <c r="Q791" s="527"/>
      <c r="R791" s="527"/>
      <c r="S791" s="527"/>
      <c r="T791" s="527"/>
      <c r="U791" s="527"/>
      <c r="V791" s="527"/>
      <c r="W791" s="527"/>
      <c r="X791" s="527"/>
      <c r="Y791" s="527"/>
      <c r="Z791" s="527"/>
      <c r="AA791" s="527"/>
    </row>
    <row r="792" spans="1:27" ht="15.75" customHeight="1">
      <c r="A792" s="527"/>
      <c r="B792" s="647"/>
      <c r="C792" s="527"/>
      <c r="D792" s="527"/>
      <c r="E792" s="527"/>
      <c r="F792" s="527"/>
      <c r="G792" s="527"/>
      <c r="H792" s="527"/>
      <c r="I792" s="527"/>
      <c r="J792" s="527"/>
      <c r="K792" s="527"/>
      <c r="L792" s="527"/>
      <c r="M792" s="527"/>
      <c r="N792" s="527"/>
      <c r="O792" s="530"/>
      <c r="P792" s="531"/>
      <c r="Q792" s="527"/>
      <c r="R792" s="527"/>
      <c r="S792" s="527"/>
      <c r="T792" s="527"/>
      <c r="U792" s="527"/>
      <c r="V792" s="527"/>
      <c r="W792" s="527"/>
      <c r="X792" s="527"/>
      <c r="Y792" s="527"/>
      <c r="Z792" s="527"/>
      <c r="AA792" s="527"/>
    </row>
    <row r="793" spans="1:27" ht="15.75" customHeight="1">
      <c r="A793" s="527"/>
      <c r="B793" s="647"/>
      <c r="C793" s="527"/>
      <c r="D793" s="527"/>
      <c r="E793" s="527"/>
      <c r="F793" s="527"/>
      <c r="G793" s="527"/>
      <c r="H793" s="527"/>
      <c r="I793" s="527"/>
      <c r="J793" s="527"/>
      <c r="K793" s="527"/>
      <c r="L793" s="527"/>
      <c r="M793" s="527"/>
      <c r="N793" s="527"/>
      <c r="O793" s="530"/>
      <c r="P793" s="531"/>
      <c r="Q793" s="527"/>
      <c r="R793" s="527"/>
      <c r="S793" s="527"/>
      <c r="T793" s="527"/>
      <c r="U793" s="527"/>
      <c r="V793" s="527"/>
      <c r="W793" s="527"/>
      <c r="X793" s="527"/>
      <c r="Y793" s="527"/>
      <c r="Z793" s="527"/>
      <c r="AA793" s="527"/>
    </row>
    <row r="794" spans="1:27" ht="15.75" customHeight="1">
      <c r="A794" s="527"/>
      <c r="B794" s="647"/>
      <c r="C794" s="527"/>
      <c r="D794" s="527"/>
      <c r="E794" s="527"/>
      <c r="F794" s="527"/>
      <c r="G794" s="527"/>
      <c r="H794" s="527"/>
      <c r="I794" s="527"/>
      <c r="J794" s="527"/>
      <c r="K794" s="527"/>
      <c r="L794" s="527"/>
      <c r="M794" s="527"/>
      <c r="N794" s="527"/>
      <c r="O794" s="530"/>
      <c r="P794" s="531"/>
      <c r="Q794" s="527"/>
      <c r="R794" s="527"/>
      <c r="S794" s="527"/>
      <c r="T794" s="527"/>
      <c r="U794" s="527"/>
      <c r="V794" s="527"/>
      <c r="W794" s="527"/>
      <c r="X794" s="527"/>
      <c r="Y794" s="527"/>
      <c r="Z794" s="527"/>
      <c r="AA794" s="527"/>
    </row>
    <row r="795" spans="1:27" ht="15.75" customHeight="1">
      <c r="A795" s="527"/>
      <c r="B795" s="647"/>
      <c r="C795" s="527"/>
      <c r="D795" s="527"/>
      <c r="E795" s="527"/>
      <c r="F795" s="527"/>
      <c r="G795" s="527"/>
      <c r="H795" s="527"/>
      <c r="I795" s="527"/>
      <c r="J795" s="527"/>
      <c r="K795" s="527"/>
      <c r="L795" s="527"/>
      <c r="M795" s="527"/>
      <c r="N795" s="527"/>
      <c r="O795" s="530"/>
      <c r="P795" s="531"/>
      <c r="Q795" s="527"/>
      <c r="R795" s="527"/>
      <c r="S795" s="527"/>
      <c r="T795" s="527"/>
      <c r="U795" s="527"/>
      <c r="V795" s="527"/>
      <c r="W795" s="527"/>
      <c r="X795" s="527"/>
      <c r="Y795" s="527"/>
      <c r="Z795" s="527"/>
      <c r="AA795" s="527"/>
    </row>
    <row r="796" spans="1:27" ht="15.75" customHeight="1">
      <c r="A796" s="527"/>
      <c r="B796" s="647"/>
      <c r="C796" s="527"/>
      <c r="D796" s="527"/>
      <c r="E796" s="527"/>
      <c r="F796" s="527"/>
      <c r="G796" s="527"/>
      <c r="H796" s="527"/>
      <c r="I796" s="527"/>
      <c r="J796" s="527"/>
      <c r="K796" s="527"/>
      <c r="L796" s="527"/>
      <c r="M796" s="527"/>
      <c r="N796" s="527"/>
      <c r="O796" s="530"/>
      <c r="P796" s="531"/>
      <c r="Q796" s="527"/>
      <c r="R796" s="527"/>
      <c r="S796" s="527"/>
      <c r="T796" s="527"/>
      <c r="U796" s="527"/>
      <c r="V796" s="527"/>
      <c r="W796" s="527"/>
      <c r="X796" s="527"/>
      <c r="Y796" s="527"/>
      <c r="Z796" s="527"/>
      <c r="AA796" s="527"/>
    </row>
    <row r="797" spans="1:27" ht="15.75" customHeight="1">
      <c r="A797" s="527"/>
      <c r="B797" s="647"/>
      <c r="C797" s="527"/>
      <c r="D797" s="527"/>
      <c r="E797" s="527"/>
      <c r="F797" s="527"/>
      <c r="G797" s="527"/>
      <c r="H797" s="527"/>
      <c r="I797" s="527"/>
      <c r="J797" s="527"/>
      <c r="K797" s="527"/>
      <c r="L797" s="527"/>
      <c r="M797" s="527"/>
      <c r="N797" s="527"/>
      <c r="O797" s="530"/>
      <c r="P797" s="531"/>
      <c r="Q797" s="527"/>
      <c r="R797" s="527"/>
      <c r="S797" s="527"/>
      <c r="T797" s="527"/>
      <c r="U797" s="527"/>
      <c r="V797" s="527"/>
      <c r="W797" s="527"/>
      <c r="X797" s="527"/>
      <c r="Y797" s="527"/>
      <c r="Z797" s="527"/>
      <c r="AA797" s="527"/>
    </row>
    <row r="798" spans="1:27" ht="15.75" customHeight="1">
      <c r="A798" s="527"/>
      <c r="B798" s="647"/>
      <c r="C798" s="527"/>
      <c r="D798" s="527"/>
      <c r="E798" s="527"/>
      <c r="F798" s="527"/>
      <c r="G798" s="527"/>
      <c r="H798" s="527"/>
      <c r="I798" s="527"/>
      <c r="J798" s="527"/>
      <c r="K798" s="527"/>
      <c r="L798" s="527"/>
      <c r="M798" s="527"/>
      <c r="N798" s="527"/>
      <c r="O798" s="530"/>
      <c r="P798" s="531"/>
      <c r="Q798" s="527"/>
      <c r="R798" s="527"/>
      <c r="S798" s="527"/>
      <c r="T798" s="527"/>
      <c r="U798" s="527"/>
      <c r="V798" s="527"/>
      <c r="W798" s="527"/>
      <c r="X798" s="527"/>
      <c r="Y798" s="527"/>
      <c r="Z798" s="527"/>
      <c r="AA798" s="527"/>
    </row>
    <row r="799" spans="1:27" ht="15.75" customHeight="1">
      <c r="A799" s="527"/>
      <c r="B799" s="647"/>
      <c r="C799" s="527"/>
      <c r="D799" s="527"/>
      <c r="E799" s="527"/>
      <c r="F799" s="527"/>
      <c r="G799" s="527"/>
      <c r="H799" s="527"/>
      <c r="I799" s="527"/>
      <c r="J799" s="527"/>
      <c r="K799" s="527"/>
      <c r="L799" s="527"/>
      <c r="M799" s="527"/>
      <c r="N799" s="527"/>
      <c r="O799" s="530"/>
      <c r="P799" s="531"/>
      <c r="Q799" s="527"/>
      <c r="R799" s="527"/>
      <c r="S799" s="527"/>
      <c r="T799" s="527"/>
      <c r="U799" s="527"/>
      <c r="V799" s="527"/>
      <c r="W799" s="527"/>
      <c r="X799" s="527"/>
      <c r="Y799" s="527"/>
      <c r="Z799" s="527"/>
      <c r="AA799" s="527"/>
    </row>
    <row r="800" spans="1:27" ht="15.75" customHeight="1">
      <c r="A800" s="527"/>
      <c r="B800" s="647"/>
      <c r="C800" s="527"/>
      <c r="D800" s="527"/>
      <c r="E800" s="527"/>
      <c r="F800" s="527"/>
      <c r="G800" s="527"/>
      <c r="H800" s="527"/>
      <c r="I800" s="527"/>
      <c r="J800" s="527"/>
      <c r="K800" s="527"/>
      <c r="L800" s="527"/>
      <c r="M800" s="527"/>
      <c r="N800" s="527"/>
      <c r="O800" s="530"/>
      <c r="P800" s="531"/>
      <c r="Q800" s="527"/>
      <c r="R800" s="527"/>
      <c r="S800" s="527"/>
      <c r="T800" s="527"/>
      <c r="U800" s="527"/>
      <c r="V800" s="527"/>
      <c r="W800" s="527"/>
      <c r="X800" s="527"/>
      <c r="Y800" s="527"/>
      <c r="Z800" s="527"/>
      <c r="AA800" s="527"/>
    </row>
    <row r="801" spans="1:27" ht="15.75" customHeight="1">
      <c r="A801" s="527"/>
      <c r="B801" s="647"/>
      <c r="C801" s="527"/>
      <c r="D801" s="527"/>
      <c r="E801" s="527"/>
      <c r="F801" s="527"/>
      <c r="G801" s="527"/>
      <c r="H801" s="527"/>
      <c r="I801" s="527"/>
      <c r="J801" s="527"/>
      <c r="K801" s="527"/>
      <c r="L801" s="527"/>
      <c r="M801" s="527"/>
      <c r="N801" s="527"/>
      <c r="O801" s="530"/>
      <c r="P801" s="531"/>
      <c r="Q801" s="527"/>
      <c r="R801" s="527"/>
      <c r="S801" s="527"/>
      <c r="T801" s="527"/>
      <c r="U801" s="527"/>
      <c r="V801" s="527"/>
      <c r="W801" s="527"/>
      <c r="X801" s="527"/>
      <c r="Y801" s="527"/>
      <c r="Z801" s="527"/>
      <c r="AA801" s="527"/>
    </row>
    <row r="802" spans="1:27" ht="15.75" customHeight="1">
      <c r="A802" s="527"/>
      <c r="B802" s="647"/>
      <c r="C802" s="527"/>
      <c r="D802" s="527"/>
      <c r="E802" s="527"/>
      <c r="F802" s="527"/>
      <c r="G802" s="527"/>
      <c r="H802" s="527"/>
      <c r="I802" s="527"/>
      <c r="J802" s="527"/>
      <c r="K802" s="527"/>
      <c r="L802" s="527"/>
      <c r="M802" s="527"/>
      <c r="N802" s="527"/>
      <c r="O802" s="530"/>
      <c r="P802" s="531"/>
      <c r="Q802" s="527"/>
      <c r="R802" s="527"/>
      <c r="S802" s="527"/>
      <c r="T802" s="527"/>
      <c r="U802" s="527"/>
      <c r="V802" s="527"/>
      <c r="W802" s="527"/>
      <c r="X802" s="527"/>
      <c r="Y802" s="527"/>
      <c r="Z802" s="527"/>
      <c r="AA802" s="527"/>
    </row>
    <row r="803" spans="1:27" ht="15.75" customHeight="1">
      <c r="A803" s="527"/>
      <c r="B803" s="647"/>
      <c r="C803" s="527"/>
      <c r="D803" s="527"/>
      <c r="E803" s="527"/>
      <c r="F803" s="527"/>
      <c r="G803" s="527"/>
      <c r="H803" s="527"/>
      <c r="I803" s="527"/>
      <c r="J803" s="527"/>
      <c r="K803" s="527"/>
      <c r="L803" s="527"/>
      <c r="M803" s="527"/>
      <c r="N803" s="527"/>
      <c r="O803" s="530"/>
      <c r="P803" s="531"/>
      <c r="Q803" s="527"/>
      <c r="R803" s="527"/>
      <c r="S803" s="527"/>
      <c r="T803" s="527"/>
      <c r="U803" s="527"/>
      <c r="V803" s="527"/>
      <c r="W803" s="527"/>
      <c r="X803" s="527"/>
      <c r="Y803" s="527"/>
      <c r="Z803" s="527"/>
      <c r="AA803" s="527"/>
    </row>
    <row r="804" spans="1:27" ht="15.75" customHeight="1">
      <c r="A804" s="527"/>
      <c r="B804" s="647"/>
      <c r="C804" s="527"/>
      <c r="D804" s="527"/>
      <c r="E804" s="527"/>
      <c r="F804" s="527"/>
      <c r="G804" s="527"/>
      <c r="H804" s="527"/>
      <c r="I804" s="527"/>
      <c r="J804" s="527"/>
      <c r="K804" s="527"/>
      <c r="L804" s="527"/>
      <c r="M804" s="527"/>
      <c r="N804" s="527"/>
      <c r="O804" s="530"/>
      <c r="P804" s="531"/>
      <c r="Q804" s="527"/>
      <c r="R804" s="527"/>
      <c r="S804" s="527"/>
      <c r="T804" s="527"/>
      <c r="U804" s="527"/>
      <c r="V804" s="527"/>
      <c r="W804" s="527"/>
      <c r="X804" s="527"/>
      <c r="Y804" s="527"/>
      <c r="Z804" s="527"/>
      <c r="AA804" s="527"/>
    </row>
    <row r="805" spans="1:27" ht="15.75" customHeight="1">
      <c r="A805" s="527"/>
      <c r="B805" s="647"/>
      <c r="C805" s="527"/>
      <c r="D805" s="527"/>
      <c r="E805" s="527"/>
      <c r="F805" s="527"/>
      <c r="G805" s="527"/>
      <c r="H805" s="527"/>
      <c r="I805" s="527"/>
      <c r="J805" s="527"/>
      <c r="K805" s="527"/>
      <c r="L805" s="527"/>
      <c r="M805" s="527"/>
      <c r="N805" s="527"/>
      <c r="O805" s="530"/>
      <c r="P805" s="531"/>
      <c r="Q805" s="527"/>
      <c r="R805" s="527"/>
      <c r="S805" s="527"/>
      <c r="T805" s="527"/>
      <c r="U805" s="527"/>
      <c r="V805" s="527"/>
      <c r="W805" s="527"/>
      <c r="X805" s="527"/>
      <c r="Y805" s="527"/>
      <c r="Z805" s="527"/>
      <c r="AA805" s="527"/>
    </row>
    <row r="806" spans="1:27" ht="15.75" customHeight="1">
      <c r="A806" s="527"/>
      <c r="B806" s="647"/>
      <c r="C806" s="527"/>
      <c r="D806" s="527"/>
      <c r="E806" s="527"/>
      <c r="F806" s="527"/>
      <c r="G806" s="527"/>
      <c r="H806" s="527"/>
      <c r="I806" s="527"/>
      <c r="J806" s="527"/>
      <c r="K806" s="527"/>
      <c r="L806" s="527"/>
      <c r="M806" s="527"/>
      <c r="N806" s="527"/>
      <c r="O806" s="530"/>
      <c r="P806" s="531"/>
      <c r="Q806" s="527"/>
      <c r="R806" s="527"/>
      <c r="S806" s="527"/>
      <c r="T806" s="527"/>
      <c r="U806" s="527"/>
      <c r="V806" s="527"/>
      <c r="W806" s="527"/>
      <c r="X806" s="527"/>
      <c r="Y806" s="527"/>
      <c r="Z806" s="527"/>
      <c r="AA806" s="527"/>
    </row>
    <row r="807" spans="1:27" ht="15.75" customHeight="1">
      <c r="A807" s="527"/>
      <c r="B807" s="647"/>
      <c r="C807" s="527"/>
      <c r="D807" s="527"/>
      <c r="E807" s="527"/>
      <c r="F807" s="527"/>
      <c r="G807" s="527"/>
      <c r="H807" s="527"/>
      <c r="I807" s="527"/>
      <c r="J807" s="527"/>
      <c r="K807" s="527"/>
      <c r="L807" s="527"/>
      <c r="M807" s="527"/>
      <c r="N807" s="527"/>
      <c r="O807" s="530"/>
      <c r="P807" s="531"/>
      <c r="Q807" s="527"/>
      <c r="R807" s="527"/>
      <c r="S807" s="527"/>
      <c r="T807" s="527"/>
      <c r="U807" s="527"/>
      <c r="V807" s="527"/>
      <c r="W807" s="527"/>
      <c r="X807" s="527"/>
      <c r="Y807" s="527"/>
      <c r="Z807" s="527"/>
      <c r="AA807" s="527"/>
    </row>
    <row r="808" spans="1:27" ht="15.75" customHeight="1">
      <c r="A808" s="527"/>
      <c r="B808" s="647"/>
      <c r="C808" s="527"/>
      <c r="D808" s="527"/>
      <c r="E808" s="527"/>
      <c r="F808" s="527"/>
      <c r="G808" s="527"/>
      <c r="H808" s="527"/>
      <c r="I808" s="527"/>
      <c r="J808" s="527"/>
      <c r="K808" s="527"/>
      <c r="L808" s="527"/>
      <c r="M808" s="527"/>
      <c r="N808" s="527"/>
      <c r="O808" s="530"/>
      <c r="P808" s="531"/>
      <c r="Q808" s="527"/>
      <c r="R808" s="527"/>
      <c r="S808" s="527"/>
      <c r="T808" s="527"/>
      <c r="U808" s="527"/>
      <c r="V808" s="527"/>
      <c r="W808" s="527"/>
      <c r="X808" s="527"/>
      <c r="Y808" s="527"/>
      <c r="Z808" s="527"/>
      <c r="AA808" s="527"/>
    </row>
    <row r="809" spans="1:27" ht="15.75" customHeight="1">
      <c r="A809" s="527"/>
      <c r="B809" s="647"/>
      <c r="C809" s="527"/>
      <c r="D809" s="527"/>
      <c r="E809" s="527"/>
      <c r="F809" s="527"/>
      <c r="G809" s="527"/>
      <c r="H809" s="527"/>
      <c r="I809" s="527"/>
      <c r="J809" s="527"/>
      <c r="K809" s="527"/>
      <c r="L809" s="527"/>
      <c r="M809" s="527"/>
      <c r="N809" s="527"/>
      <c r="O809" s="530"/>
      <c r="P809" s="531"/>
      <c r="Q809" s="527"/>
      <c r="R809" s="527"/>
      <c r="S809" s="527"/>
      <c r="T809" s="527"/>
      <c r="U809" s="527"/>
      <c r="V809" s="527"/>
      <c r="W809" s="527"/>
      <c r="X809" s="527"/>
      <c r="Y809" s="527"/>
      <c r="Z809" s="527"/>
      <c r="AA809" s="527"/>
    </row>
    <row r="810" spans="1:27" ht="15.75" customHeight="1">
      <c r="A810" s="527"/>
      <c r="B810" s="647"/>
      <c r="C810" s="527"/>
      <c r="D810" s="527"/>
      <c r="E810" s="527"/>
      <c r="F810" s="527"/>
      <c r="G810" s="527"/>
      <c r="H810" s="527"/>
      <c r="I810" s="527"/>
      <c r="J810" s="527"/>
      <c r="K810" s="527"/>
      <c r="L810" s="527"/>
      <c r="M810" s="527"/>
      <c r="N810" s="527"/>
      <c r="O810" s="530"/>
      <c r="P810" s="531"/>
      <c r="Q810" s="527"/>
      <c r="R810" s="527"/>
      <c r="S810" s="527"/>
      <c r="T810" s="527"/>
      <c r="U810" s="527"/>
      <c r="V810" s="527"/>
      <c r="W810" s="527"/>
      <c r="X810" s="527"/>
      <c r="Y810" s="527"/>
      <c r="Z810" s="527"/>
      <c r="AA810" s="527"/>
    </row>
    <row r="811" spans="1:27" ht="15.75" customHeight="1">
      <c r="A811" s="527"/>
      <c r="B811" s="647"/>
      <c r="C811" s="527"/>
      <c r="D811" s="527"/>
      <c r="E811" s="527"/>
      <c r="F811" s="527"/>
      <c r="G811" s="527"/>
      <c r="H811" s="527"/>
      <c r="I811" s="527"/>
      <c r="J811" s="527"/>
      <c r="K811" s="527"/>
      <c r="L811" s="527"/>
      <c r="M811" s="527"/>
      <c r="N811" s="527"/>
      <c r="O811" s="530"/>
      <c r="P811" s="531"/>
      <c r="Q811" s="527"/>
      <c r="R811" s="527"/>
      <c r="S811" s="527"/>
      <c r="T811" s="527"/>
      <c r="U811" s="527"/>
      <c r="V811" s="527"/>
      <c r="W811" s="527"/>
      <c r="X811" s="527"/>
      <c r="Y811" s="527"/>
      <c r="Z811" s="527"/>
      <c r="AA811" s="527"/>
    </row>
    <row r="812" spans="1:27" ht="15.75" customHeight="1">
      <c r="A812" s="527"/>
      <c r="B812" s="647"/>
      <c r="C812" s="527"/>
      <c r="D812" s="527"/>
      <c r="E812" s="527"/>
      <c r="F812" s="527"/>
      <c r="G812" s="527"/>
      <c r="H812" s="527"/>
      <c r="I812" s="527"/>
      <c r="J812" s="527"/>
      <c r="K812" s="527"/>
      <c r="L812" s="527"/>
      <c r="M812" s="527"/>
      <c r="N812" s="527"/>
      <c r="O812" s="530"/>
      <c r="P812" s="531"/>
      <c r="Q812" s="527"/>
      <c r="R812" s="527"/>
      <c r="S812" s="527"/>
      <c r="T812" s="527"/>
      <c r="U812" s="527"/>
      <c r="V812" s="527"/>
      <c r="W812" s="527"/>
      <c r="X812" s="527"/>
      <c r="Y812" s="527"/>
      <c r="Z812" s="527"/>
      <c r="AA812" s="527"/>
    </row>
    <row r="813" spans="1:27" ht="15.75" customHeight="1">
      <c r="A813" s="527"/>
      <c r="B813" s="647"/>
      <c r="C813" s="527"/>
      <c r="D813" s="527"/>
      <c r="E813" s="527"/>
      <c r="F813" s="527"/>
      <c r="G813" s="527"/>
      <c r="H813" s="527"/>
      <c r="I813" s="527"/>
      <c r="J813" s="527"/>
      <c r="K813" s="527"/>
      <c r="L813" s="527"/>
      <c r="M813" s="527"/>
      <c r="N813" s="527"/>
      <c r="O813" s="530"/>
      <c r="P813" s="531"/>
      <c r="Q813" s="527"/>
      <c r="R813" s="527"/>
      <c r="S813" s="527"/>
      <c r="T813" s="527"/>
      <c r="U813" s="527"/>
      <c r="V813" s="527"/>
      <c r="W813" s="527"/>
      <c r="X813" s="527"/>
      <c r="Y813" s="527"/>
      <c r="Z813" s="527"/>
      <c r="AA813" s="527"/>
    </row>
    <row r="814" spans="1:27" ht="15.75" customHeight="1">
      <c r="A814" s="527"/>
      <c r="B814" s="647"/>
      <c r="C814" s="527"/>
      <c r="D814" s="527"/>
      <c r="E814" s="527"/>
      <c r="F814" s="527"/>
      <c r="G814" s="527"/>
      <c r="H814" s="527"/>
      <c r="I814" s="527"/>
      <c r="J814" s="527"/>
      <c r="K814" s="527"/>
      <c r="L814" s="527"/>
      <c r="M814" s="527"/>
      <c r="N814" s="527"/>
      <c r="O814" s="530"/>
      <c r="P814" s="531"/>
      <c r="Q814" s="527"/>
      <c r="R814" s="527"/>
      <c r="S814" s="527"/>
      <c r="T814" s="527"/>
      <c r="U814" s="527"/>
      <c r="V814" s="527"/>
      <c r="W814" s="527"/>
      <c r="X814" s="527"/>
      <c r="Y814" s="527"/>
      <c r="Z814" s="527"/>
      <c r="AA814" s="527"/>
    </row>
    <row r="815" spans="1:27" ht="15.75" customHeight="1">
      <c r="A815" s="527"/>
      <c r="B815" s="647"/>
      <c r="C815" s="527"/>
      <c r="D815" s="527"/>
      <c r="E815" s="527"/>
      <c r="F815" s="527"/>
      <c r="G815" s="527"/>
      <c r="H815" s="527"/>
      <c r="I815" s="527"/>
      <c r="J815" s="527"/>
      <c r="K815" s="527"/>
      <c r="L815" s="527"/>
      <c r="M815" s="527"/>
      <c r="N815" s="527"/>
      <c r="O815" s="530"/>
      <c r="P815" s="531"/>
      <c r="Q815" s="527"/>
      <c r="R815" s="527"/>
      <c r="S815" s="527"/>
      <c r="T815" s="527"/>
      <c r="U815" s="527"/>
      <c r="V815" s="527"/>
      <c r="W815" s="527"/>
      <c r="X815" s="527"/>
      <c r="Y815" s="527"/>
      <c r="Z815" s="527"/>
      <c r="AA815" s="527"/>
    </row>
    <row r="816" spans="1:27" ht="15.75" customHeight="1">
      <c r="A816" s="527"/>
      <c r="B816" s="647"/>
      <c r="C816" s="527"/>
      <c r="D816" s="527"/>
      <c r="E816" s="527"/>
      <c r="F816" s="527"/>
      <c r="G816" s="527"/>
      <c r="H816" s="527"/>
      <c r="I816" s="527"/>
      <c r="J816" s="527"/>
      <c r="K816" s="527"/>
      <c r="L816" s="527"/>
      <c r="M816" s="527"/>
      <c r="N816" s="527"/>
      <c r="O816" s="530"/>
      <c r="P816" s="531"/>
      <c r="Q816" s="527"/>
      <c r="R816" s="527"/>
      <c r="S816" s="527"/>
      <c r="T816" s="527"/>
      <c r="U816" s="527"/>
      <c r="V816" s="527"/>
      <c r="W816" s="527"/>
      <c r="X816" s="527"/>
      <c r="Y816" s="527"/>
      <c r="Z816" s="527"/>
      <c r="AA816" s="527"/>
    </row>
    <row r="817" spans="1:27" ht="15.75" customHeight="1">
      <c r="A817" s="527"/>
      <c r="B817" s="647"/>
      <c r="C817" s="527"/>
      <c r="D817" s="527"/>
      <c r="E817" s="527"/>
      <c r="F817" s="527"/>
      <c r="G817" s="527"/>
      <c r="H817" s="527"/>
      <c r="I817" s="527"/>
      <c r="J817" s="527"/>
      <c r="K817" s="527"/>
      <c r="L817" s="527"/>
      <c r="M817" s="527"/>
      <c r="N817" s="527"/>
      <c r="O817" s="530"/>
      <c r="P817" s="531"/>
      <c r="Q817" s="527"/>
      <c r="R817" s="527"/>
      <c r="S817" s="527"/>
      <c r="T817" s="527"/>
      <c r="U817" s="527"/>
      <c r="V817" s="527"/>
      <c r="W817" s="527"/>
      <c r="X817" s="527"/>
      <c r="Y817" s="527"/>
      <c r="Z817" s="527"/>
      <c r="AA817" s="527"/>
    </row>
    <row r="818" spans="1:27" ht="15.75" customHeight="1">
      <c r="A818" s="527"/>
      <c r="B818" s="647"/>
      <c r="C818" s="527"/>
      <c r="D818" s="527"/>
      <c r="E818" s="527"/>
      <c r="F818" s="527"/>
      <c r="G818" s="527"/>
      <c r="H818" s="527"/>
      <c r="I818" s="527"/>
      <c r="J818" s="527"/>
      <c r="K818" s="527"/>
      <c r="L818" s="527"/>
      <c r="M818" s="527"/>
      <c r="N818" s="527"/>
      <c r="O818" s="530"/>
      <c r="P818" s="531"/>
      <c r="Q818" s="527"/>
      <c r="R818" s="527"/>
      <c r="S818" s="527"/>
      <c r="T818" s="527"/>
      <c r="U818" s="527"/>
      <c r="V818" s="527"/>
      <c r="W818" s="527"/>
      <c r="X818" s="527"/>
      <c r="Y818" s="527"/>
      <c r="Z818" s="527"/>
      <c r="AA818" s="527"/>
    </row>
    <row r="819" spans="1:27" ht="15.75" customHeight="1">
      <c r="A819" s="527"/>
      <c r="B819" s="647"/>
      <c r="C819" s="527"/>
      <c r="D819" s="527"/>
      <c r="E819" s="527"/>
      <c r="F819" s="527"/>
      <c r="G819" s="527"/>
      <c r="H819" s="527"/>
      <c r="I819" s="527"/>
      <c r="J819" s="527"/>
      <c r="K819" s="527"/>
      <c r="L819" s="527"/>
      <c r="M819" s="527"/>
      <c r="N819" s="527"/>
      <c r="O819" s="530"/>
      <c r="P819" s="531"/>
      <c r="Q819" s="527"/>
      <c r="R819" s="527"/>
      <c r="S819" s="527"/>
      <c r="T819" s="527"/>
      <c r="U819" s="527"/>
      <c r="V819" s="527"/>
      <c r="W819" s="527"/>
      <c r="X819" s="527"/>
      <c r="Y819" s="527"/>
      <c r="Z819" s="527"/>
      <c r="AA819" s="527"/>
    </row>
    <row r="820" spans="1:27" ht="15.75" customHeight="1">
      <c r="A820" s="527"/>
      <c r="B820" s="647"/>
      <c r="C820" s="527"/>
      <c r="D820" s="527"/>
      <c r="E820" s="527"/>
      <c r="F820" s="527"/>
      <c r="G820" s="527"/>
      <c r="H820" s="527"/>
      <c r="I820" s="527"/>
      <c r="J820" s="527"/>
      <c r="K820" s="527"/>
      <c r="L820" s="527"/>
      <c r="M820" s="527"/>
      <c r="N820" s="527"/>
      <c r="O820" s="530"/>
      <c r="P820" s="531"/>
      <c r="Q820" s="527"/>
      <c r="R820" s="527"/>
      <c r="S820" s="527"/>
      <c r="T820" s="527"/>
      <c r="U820" s="527"/>
      <c r="V820" s="527"/>
      <c r="W820" s="527"/>
      <c r="X820" s="527"/>
      <c r="Y820" s="527"/>
      <c r="Z820" s="527"/>
      <c r="AA820" s="527"/>
    </row>
    <row r="821" spans="1:27" ht="15.75" customHeight="1">
      <c r="A821" s="527"/>
      <c r="B821" s="647"/>
      <c r="C821" s="527"/>
      <c r="D821" s="527"/>
      <c r="E821" s="527"/>
      <c r="F821" s="527"/>
      <c r="G821" s="527"/>
      <c r="H821" s="527"/>
      <c r="I821" s="527"/>
      <c r="J821" s="527"/>
      <c r="K821" s="527"/>
      <c r="L821" s="527"/>
      <c r="M821" s="527"/>
      <c r="N821" s="527"/>
      <c r="O821" s="530"/>
      <c r="P821" s="531"/>
      <c r="Q821" s="527"/>
      <c r="R821" s="527"/>
      <c r="S821" s="527"/>
      <c r="T821" s="527"/>
      <c r="U821" s="527"/>
      <c r="V821" s="527"/>
      <c r="W821" s="527"/>
      <c r="X821" s="527"/>
      <c r="Y821" s="527"/>
      <c r="Z821" s="527"/>
      <c r="AA821" s="527"/>
    </row>
    <row r="822" spans="1:27" ht="15.75" customHeight="1">
      <c r="A822" s="527"/>
      <c r="B822" s="647"/>
      <c r="C822" s="527"/>
      <c r="D822" s="527"/>
      <c r="E822" s="527"/>
      <c r="F822" s="527"/>
      <c r="G822" s="527"/>
      <c r="H822" s="527"/>
      <c r="I822" s="527"/>
      <c r="J822" s="527"/>
      <c r="K822" s="527"/>
      <c r="L822" s="527"/>
      <c r="M822" s="527"/>
      <c r="N822" s="527"/>
      <c r="O822" s="530"/>
      <c r="P822" s="531"/>
      <c r="Q822" s="527"/>
      <c r="R822" s="527"/>
      <c r="S822" s="527"/>
      <c r="T822" s="527"/>
      <c r="U822" s="527"/>
      <c r="V822" s="527"/>
      <c r="W822" s="527"/>
      <c r="X822" s="527"/>
      <c r="Y822" s="527"/>
      <c r="Z822" s="527"/>
      <c r="AA822" s="527"/>
    </row>
    <row r="823" spans="1:27" ht="15.75" customHeight="1">
      <c r="A823" s="527"/>
      <c r="B823" s="647"/>
      <c r="C823" s="527"/>
      <c r="D823" s="527"/>
      <c r="E823" s="527"/>
      <c r="F823" s="527"/>
      <c r="G823" s="527"/>
      <c r="H823" s="527"/>
      <c r="I823" s="527"/>
      <c r="J823" s="527"/>
      <c r="K823" s="527"/>
      <c r="L823" s="527"/>
      <c r="M823" s="527"/>
      <c r="N823" s="527"/>
      <c r="O823" s="530"/>
      <c r="P823" s="531"/>
      <c r="Q823" s="527"/>
      <c r="R823" s="527"/>
      <c r="S823" s="527"/>
      <c r="T823" s="527"/>
      <c r="U823" s="527"/>
      <c r="V823" s="527"/>
      <c r="W823" s="527"/>
      <c r="X823" s="527"/>
      <c r="Y823" s="527"/>
      <c r="Z823" s="527"/>
      <c r="AA823" s="527"/>
    </row>
    <row r="824" spans="1:27" ht="15.75" customHeight="1">
      <c r="A824" s="527"/>
      <c r="B824" s="647"/>
      <c r="C824" s="527"/>
      <c r="D824" s="527"/>
      <c r="E824" s="527"/>
      <c r="F824" s="527"/>
      <c r="G824" s="527"/>
      <c r="H824" s="527"/>
      <c r="I824" s="527"/>
      <c r="J824" s="527"/>
      <c r="K824" s="527"/>
      <c r="L824" s="527"/>
      <c r="M824" s="527"/>
      <c r="N824" s="527"/>
      <c r="O824" s="530"/>
      <c r="P824" s="531"/>
      <c r="Q824" s="527"/>
      <c r="R824" s="527"/>
      <c r="S824" s="527"/>
      <c r="T824" s="527"/>
      <c r="U824" s="527"/>
      <c r="V824" s="527"/>
      <c r="W824" s="527"/>
      <c r="X824" s="527"/>
      <c r="Y824" s="527"/>
      <c r="Z824" s="527"/>
      <c r="AA824" s="527"/>
    </row>
    <row r="825" spans="1:27" ht="15.75" customHeight="1">
      <c r="A825" s="527"/>
      <c r="B825" s="647"/>
      <c r="C825" s="527"/>
      <c r="D825" s="527"/>
      <c r="E825" s="527"/>
      <c r="F825" s="527"/>
      <c r="G825" s="527"/>
      <c r="H825" s="527"/>
      <c r="I825" s="527"/>
      <c r="J825" s="527"/>
      <c r="K825" s="527"/>
      <c r="L825" s="527"/>
      <c r="M825" s="527"/>
      <c r="N825" s="527"/>
      <c r="O825" s="530"/>
      <c r="P825" s="531"/>
      <c r="Q825" s="527"/>
      <c r="R825" s="527"/>
      <c r="S825" s="527"/>
      <c r="T825" s="527"/>
      <c r="U825" s="527"/>
      <c r="V825" s="527"/>
      <c r="W825" s="527"/>
      <c r="X825" s="527"/>
      <c r="Y825" s="527"/>
      <c r="Z825" s="527"/>
      <c r="AA825" s="527"/>
    </row>
    <row r="826" spans="1:27" ht="15.75" customHeight="1">
      <c r="A826" s="527"/>
      <c r="B826" s="647"/>
      <c r="C826" s="527"/>
      <c r="D826" s="527"/>
      <c r="E826" s="527"/>
      <c r="F826" s="527"/>
      <c r="G826" s="527"/>
      <c r="H826" s="527"/>
      <c r="I826" s="527"/>
      <c r="J826" s="527"/>
      <c r="K826" s="527"/>
      <c r="L826" s="527"/>
      <c r="M826" s="527"/>
      <c r="N826" s="527"/>
      <c r="O826" s="530"/>
      <c r="P826" s="531"/>
      <c r="Q826" s="527"/>
      <c r="R826" s="527"/>
      <c r="S826" s="527"/>
      <c r="T826" s="527"/>
      <c r="U826" s="527"/>
      <c r="V826" s="527"/>
      <c r="W826" s="527"/>
      <c r="X826" s="527"/>
      <c r="Y826" s="527"/>
      <c r="Z826" s="527"/>
      <c r="AA826" s="527"/>
    </row>
    <row r="827" spans="1:27" ht="15.75" customHeight="1">
      <c r="A827" s="527"/>
      <c r="B827" s="647"/>
      <c r="C827" s="527"/>
      <c r="D827" s="527"/>
      <c r="E827" s="527"/>
      <c r="F827" s="527"/>
      <c r="G827" s="527"/>
      <c r="H827" s="527"/>
      <c r="I827" s="527"/>
      <c r="J827" s="527"/>
      <c r="K827" s="527"/>
      <c r="L827" s="527"/>
      <c r="M827" s="527"/>
      <c r="N827" s="527"/>
      <c r="O827" s="530"/>
      <c r="P827" s="531"/>
      <c r="Q827" s="527"/>
      <c r="R827" s="527"/>
      <c r="S827" s="527"/>
      <c r="T827" s="527"/>
      <c r="U827" s="527"/>
      <c r="V827" s="527"/>
      <c r="W827" s="527"/>
      <c r="X827" s="527"/>
      <c r="Y827" s="527"/>
      <c r="Z827" s="527"/>
      <c r="AA827" s="527"/>
    </row>
    <row r="828" spans="1:27" ht="15.75" customHeight="1">
      <c r="A828" s="527"/>
      <c r="B828" s="647"/>
      <c r="C828" s="527"/>
      <c r="D828" s="527"/>
      <c r="E828" s="527"/>
      <c r="F828" s="527"/>
      <c r="G828" s="527"/>
      <c r="H828" s="527"/>
      <c r="I828" s="527"/>
      <c r="J828" s="527"/>
      <c r="K828" s="527"/>
      <c r="L828" s="527"/>
      <c r="M828" s="527"/>
      <c r="N828" s="527"/>
      <c r="O828" s="530"/>
      <c r="P828" s="531"/>
      <c r="Q828" s="527"/>
      <c r="R828" s="527"/>
      <c r="S828" s="527"/>
      <c r="T828" s="527"/>
      <c r="U828" s="527"/>
      <c r="V828" s="527"/>
      <c r="W828" s="527"/>
      <c r="X828" s="527"/>
      <c r="Y828" s="527"/>
      <c r="Z828" s="527"/>
      <c r="AA828" s="527"/>
    </row>
    <row r="829" spans="1:27" ht="15.75" customHeight="1">
      <c r="A829" s="527"/>
      <c r="B829" s="647"/>
      <c r="C829" s="527"/>
      <c r="D829" s="527"/>
      <c r="E829" s="527"/>
      <c r="F829" s="527"/>
      <c r="G829" s="527"/>
      <c r="H829" s="527"/>
      <c r="I829" s="527"/>
      <c r="J829" s="527"/>
      <c r="K829" s="527"/>
      <c r="L829" s="527"/>
      <c r="M829" s="527"/>
      <c r="N829" s="527"/>
      <c r="O829" s="530"/>
      <c r="P829" s="531"/>
      <c r="Q829" s="527"/>
      <c r="R829" s="527"/>
      <c r="S829" s="527"/>
      <c r="T829" s="527"/>
      <c r="U829" s="527"/>
      <c r="V829" s="527"/>
      <c r="W829" s="527"/>
      <c r="X829" s="527"/>
      <c r="Y829" s="527"/>
      <c r="Z829" s="527"/>
      <c r="AA829" s="527"/>
    </row>
    <row r="830" spans="1:27" ht="15.75" customHeight="1">
      <c r="A830" s="527"/>
      <c r="B830" s="647"/>
      <c r="C830" s="527"/>
      <c r="D830" s="527"/>
      <c r="E830" s="527"/>
      <c r="F830" s="527"/>
      <c r="G830" s="527"/>
      <c r="H830" s="527"/>
      <c r="I830" s="527"/>
      <c r="J830" s="527"/>
      <c r="K830" s="527"/>
      <c r="L830" s="527"/>
      <c r="M830" s="527"/>
      <c r="N830" s="527"/>
      <c r="O830" s="530"/>
      <c r="P830" s="531"/>
      <c r="Q830" s="527"/>
      <c r="R830" s="527"/>
      <c r="S830" s="527"/>
      <c r="T830" s="527"/>
      <c r="U830" s="527"/>
      <c r="V830" s="527"/>
      <c r="W830" s="527"/>
      <c r="X830" s="527"/>
      <c r="Y830" s="527"/>
      <c r="Z830" s="527"/>
      <c r="AA830" s="527"/>
    </row>
    <row r="831" spans="1:27" ht="15.75" customHeight="1">
      <c r="A831" s="527"/>
      <c r="B831" s="647"/>
      <c r="C831" s="527"/>
      <c r="D831" s="527"/>
      <c r="E831" s="527"/>
      <c r="F831" s="527"/>
      <c r="G831" s="527"/>
      <c r="H831" s="527"/>
      <c r="I831" s="527"/>
      <c r="J831" s="527"/>
      <c r="K831" s="527"/>
      <c r="L831" s="527"/>
      <c r="M831" s="527"/>
      <c r="N831" s="527"/>
      <c r="O831" s="530"/>
      <c r="P831" s="531"/>
      <c r="Q831" s="527"/>
      <c r="R831" s="527"/>
      <c r="S831" s="527"/>
      <c r="T831" s="527"/>
      <c r="U831" s="527"/>
      <c r="V831" s="527"/>
      <c r="W831" s="527"/>
      <c r="X831" s="527"/>
      <c r="Y831" s="527"/>
      <c r="Z831" s="527"/>
      <c r="AA831" s="527"/>
    </row>
    <row r="832" spans="1:27" ht="15.75" customHeight="1">
      <c r="A832" s="527"/>
      <c r="B832" s="647"/>
      <c r="C832" s="527"/>
      <c r="D832" s="527"/>
      <c r="E832" s="527"/>
      <c r="F832" s="527"/>
      <c r="G832" s="527"/>
      <c r="H832" s="527"/>
      <c r="I832" s="527"/>
      <c r="J832" s="527"/>
      <c r="K832" s="527"/>
      <c r="L832" s="527"/>
      <c r="M832" s="527"/>
      <c r="N832" s="527"/>
      <c r="O832" s="530"/>
      <c r="P832" s="531"/>
      <c r="Q832" s="527"/>
      <c r="R832" s="527"/>
      <c r="S832" s="527"/>
      <c r="T832" s="527"/>
      <c r="U832" s="527"/>
      <c r="V832" s="527"/>
      <c r="W832" s="527"/>
      <c r="X832" s="527"/>
      <c r="Y832" s="527"/>
      <c r="Z832" s="527"/>
      <c r="AA832" s="527"/>
    </row>
    <row r="833" spans="1:27" ht="15.75" customHeight="1">
      <c r="A833" s="527"/>
      <c r="B833" s="647"/>
      <c r="C833" s="527"/>
      <c r="D833" s="527"/>
      <c r="E833" s="527"/>
      <c r="F833" s="527"/>
      <c r="G833" s="527"/>
      <c r="H833" s="527"/>
      <c r="I833" s="527"/>
      <c r="J833" s="527"/>
      <c r="K833" s="527"/>
      <c r="L833" s="527"/>
      <c r="M833" s="527"/>
      <c r="N833" s="527"/>
      <c r="O833" s="530"/>
      <c r="P833" s="531"/>
      <c r="Q833" s="527"/>
      <c r="R833" s="527"/>
      <c r="S833" s="527"/>
      <c r="T833" s="527"/>
      <c r="U833" s="527"/>
      <c r="V833" s="527"/>
      <c r="W833" s="527"/>
      <c r="X833" s="527"/>
      <c r="Y833" s="527"/>
      <c r="Z833" s="527"/>
      <c r="AA833" s="527"/>
    </row>
    <row r="834" spans="1:27" ht="15.75" customHeight="1">
      <c r="A834" s="527"/>
      <c r="B834" s="647"/>
      <c r="C834" s="527"/>
      <c r="D834" s="527"/>
      <c r="E834" s="527"/>
      <c r="F834" s="527"/>
      <c r="G834" s="527"/>
      <c r="H834" s="527"/>
      <c r="I834" s="527"/>
      <c r="J834" s="527"/>
      <c r="K834" s="527"/>
      <c r="L834" s="527"/>
      <c r="M834" s="527"/>
      <c r="N834" s="527"/>
      <c r="O834" s="530"/>
      <c r="P834" s="531"/>
      <c r="Q834" s="527"/>
      <c r="R834" s="527"/>
      <c r="S834" s="527"/>
      <c r="T834" s="527"/>
      <c r="U834" s="527"/>
      <c r="V834" s="527"/>
      <c r="W834" s="527"/>
      <c r="X834" s="527"/>
      <c r="Y834" s="527"/>
      <c r="Z834" s="527"/>
      <c r="AA834" s="527"/>
    </row>
    <row r="835" spans="1:27" ht="15.75" customHeight="1">
      <c r="A835" s="527"/>
      <c r="B835" s="647"/>
      <c r="C835" s="527"/>
      <c r="D835" s="527"/>
      <c r="E835" s="527"/>
      <c r="F835" s="527"/>
      <c r="G835" s="527"/>
      <c r="H835" s="527"/>
      <c r="I835" s="527"/>
      <c r="J835" s="527"/>
      <c r="K835" s="527"/>
      <c r="L835" s="527"/>
      <c r="M835" s="527"/>
      <c r="N835" s="527"/>
      <c r="O835" s="530"/>
      <c r="P835" s="531"/>
      <c r="Q835" s="527"/>
      <c r="R835" s="527"/>
      <c r="S835" s="527"/>
      <c r="T835" s="527"/>
      <c r="U835" s="527"/>
      <c r="V835" s="527"/>
      <c r="W835" s="527"/>
      <c r="X835" s="527"/>
      <c r="Y835" s="527"/>
      <c r="Z835" s="527"/>
      <c r="AA835" s="527"/>
    </row>
    <row r="836" spans="1:27" ht="15.75" customHeight="1">
      <c r="A836" s="527"/>
      <c r="B836" s="647"/>
      <c r="C836" s="527"/>
      <c r="D836" s="527"/>
      <c r="E836" s="527"/>
      <c r="F836" s="527"/>
      <c r="G836" s="527"/>
      <c r="H836" s="527"/>
      <c r="I836" s="527"/>
      <c r="J836" s="527"/>
      <c r="K836" s="527"/>
      <c r="L836" s="527"/>
      <c r="M836" s="527"/>
      <c r="N836" s="527"/>
      <c r="O836" s="530"/>
      <c r="P836" s="531"/>
      <c r="Q836" s="527"/>
      <c r="R836" s="527"/>
      <c r="S836" s="527"/>
      <c r="T836" s="527"/>
      <c r="U836" s="527"/>
      <c r="V836" s="527"/>
      <c r="W836" s="527"/>
      <c r="X836" s="527"/>
      <c r="Y836" s="527"/>
      <c r="Z836" s="527"/>
      <c r="AA836" s="527"/>
    </row>
    <row r="837" spans="1:27" ht="15.75" customHeight="1">
      <c r="A837" s="527"/>
      <c r="B837" s="647"/>
      <c r="C837" s="527"/>
      <c r="D837" s="527"/>
      <c r="E837" s="527"/>
      <c r="F837" s="527"/>
      <c r="G837" s="527"/>
      <c r="H837" s="527"/>
      <c r="I837" s="527"/>
      <c r="J837" s="527"/>
      <c r="K837" s="527"/>
      <c r="L837" s="527"/>
      <c r="M837" s="527"/>
      <c r="N837" s="527"/>
      <c r="O837" s="530"/>
      <c r="P837" s="531"/>
      <c r="Q837" s="527"/>
      <c r="R837" s="527"/>
      <c r="S837" s="527"/>
      <c r="T837" s="527"/>
      <c r="U837" s="527"/>
      <c r="V837" s="527"/>
      <c r="W837" s="527"/>
      <c r="X837" s="527"/>
      <c r="Y837" s="527"/>
      <c r="Z837" s="527"/>
      <c r="AA837" s="527"/>
    </row>
    <row r="838" spans="1:27" ht="15.75" customHeight="1">
      <c r="A838" s="527"/>
      <c r="B838" s="647"/>
      <c r="C838" s="527"/>
      <c r="D838" s="527"/>
      <c r="E838" s="527"/>
      <c r="F838" s="527"/>
      <c r="G838" s="527"/>
      <c r="H838" s="527"/>
      <c r="I838" s="527"/>
      <c r="J838" s="527"/>
      <c r="K838" s="527"/>
      <c r="L838" s="527"/>
      <c r="M838" s="527"/>
      <c r="N838" s="527"/>
      <c r="O838" s="530"/>
      <c r="P838" s="531"/>
      <c r="Q838" s="527"/>
      <c r="R838" s="527"/>
      <c r="S838" s="527"/>
      <c r="T838" s="527"/>
      <c r="U838" s="527"/>
      <c r="V838" s="527"/>
      <c r="W838" s="527"/>
      <c r="X838" s="527"/>
      <c r="Y838" s="527"/>
      <c r="Z838" s="527"/>
      <c r="AA838" s="527"/>
    </row>
    <row r="839" spans="1:27" ht="15.75" customHeight="1">
      <c r="A839" s="527"/>
      <c r="B839" s="647"/>
      <c r="C839" s="527"/>
      <c r="D839" s="527"/>
      <c r="E839" s="527"/>
      <c r="F839" s="527"/>
      <c r="G839" s="527"/>
      <c r="H839" s="527"/>
      <c r="I839" s="527"/>
      <c r="J839" s="527"/>
      <c r="K839" s="527"/>
      <c r="L839" s="527"/>
      <c r="M839" s="527"/>
      <c r="N839" s="527"/>
      <c r="O839" s="530"/>
      <c r="P839" s="531"/>
      <c r="Q839" s="527"/>
      <c r="R839" s="527"/>
      <c r="S839" s="527"/>
      <c r="T839" s="527"/>
      <c r="U839" s="527"/>
      <c r="V839" s="527"/>
      <c r="W839" s="527"/>
      <c r="X839" s="527"/>
      <c r="Y839" s="527"/>
      <c r="Z839" s="527"/>
      <c r="AA839" s="527"/>
    </row>
    <row r="840" spans="1:27" ht="15.75" customHeight="1">
      <c r="A840" s="527"/>
      <c r="B840" s="647"/>
      <c r="C840" s="527"/>
      <c r="D840" s="527"/>
      <c r="E840" s="527"/>
      <c r="F840" s="527"/>
      <c r="G840" s="527"/>
      <c r="H840" s="527"/>
      <c r="I840" s="527"/>
      <c r="J840" s="527"/>
      <c r="K840" s="527"/>
      <c r="L840" s="527"/>
      <c r="M840" s="527"/>
      <c r="N840" s="527"/>
      <c r="O840" s="530"/>
      <c r="P840" s="531"/>
      <c r="Q840" s="527"/>
      <c r="R840" s="527"/>
      <c r="S840" s="527"/>
      <c r="T840" s="527"/>
      <c r="U840" s="527"/>
      <c r="V840" s="527"/>
      <c r="W840" s="527"/>
      <c r="X840" s="527"/>
      <c r="Y840" s="527"/>
      <c r="Z840" s="527"/>
      <c r="AA840" s="527"/>
    </row>
    <row r="841" spans="1:27" ht="15.75" customHeight="1">
      <c r="A841" s="527"/>
      <c r="B841" s="647"/>
      <c r="C841" s="527"/>
      <c r="D841" s="527"/>
      <c r="E841" s="527"/>
      <c r="F841" s="527"/>
      <c r="G841" s="527"/>
      <c r="H841" s="527"/>
      <c r="I841" s="527"/>
      <c r="J841" s="527"/>
      <c r="K841" s="527"/>
      <c r="L841" s="527"/>
      <c r="M841" s="527"/>
      <c r="N841" s="527"/>
      <c r="O841" s="530"/>
      <c r="P841" s="531"/>
      <c r="Q841" s="527"/>
      <c r="R841" s="527"/>
      <c r="S841" s="527"/>
      <c r="T841" s="527"/>
      <c r="U841" s="527"/>
      <c r="V841" s="527"/>
      <c r="W841" s="527"/>
      <c r="X841" s="527"/>
      <c r="Y841" s="527"/>
      <c r="Z841" s="527"/>
      <c r="AA841" s="527"/>
    </row>
    <row r="842" spans="1:27" ht="15.75" customHeight="1">
      <c r="A842" s="527"/>
      <c r="B842" s="647"/>
      <c r="C842" s="527"/>
      <c r="D842" s="527"/>
      <c r="E842" s="527"/>
      <c r="F842" s="527"/>
      <c r="G842" s="527"/>
      <c r="H842" s="527"/>
      <c r="I842" s="527"/>
      <c r="J842" s="527"/>
      <c r="K842" s="527"/>
      <c r="L842" s="527"/>
      <c r="M842" s="527"/>
      <c r="N842" s="527"/>
      <c r="O842" s="530"/>
      <c r="P842" s="531"/>
      <c r="Q842" s="527"/>
      <c r="R842" s="527"/>
      <c r="S842" s="527"/>
      <c r="T842" s="527"/>
      <c r="U842" s="527"/>
      <c r="V842" s="527"/>
      <c r="W842" s="527"/>
      <c r="X842" s="527"/>
      <c r="Y842" s="527"/>
      <c r="Z842" s="527"/>
      <c r="AA842" s="527"/>
    </row>
    <row r="843" spans="1:27" ht="15.75" customHeight="1">
      <c r="A843" s="527"/>
      <c r="B843" s="647"/>
      <c r="C843" s="527"/>
      <c r="D843" s="527"/>
      <c r="E843" s="527"/>
      <c r="F843" s="527"/>
      <c r="G843" s="527"/>
      <c r="H843" s="527"/>
      <c r="I843" s="527"/>
      <c r="J843" s="527"/>
      <c r="K843" s="527"/>
      <c r="L843" s="527"/>
      <c r="M843" s="527"/>
      <c r="N843" s="527"/>
      <c r="O843" s="530"/>
      <c r="P843" s="531"/>
      <c r="Q843" s="527"/>
      <c r="R843" s="527"/>
      <c r="S843" s="527"/>
      <c r="T843" s="527"/>
      <c r="U843" s="527"/>
      <c r="V843" s="527"/>
      <c r="W843" s="527"/>
      <c r="X843" s="527"/>
      <c r="Y843" s="527"/>
      <c r="Z843" s="527"/>
      <c r="AA843" s="527"/>
    </row>
    <row r="844" spans="1:27" ht="15.75" customHeight="1">
      <c r="A844" s="527"/>
      <c r="B844" s="647"/>
      <c r="C844" s="527"/>
      <c r="D844" s="527"/>
      <c r="E844" s="527"/>
      <c r="F844" s="527"/>
      <c r="G844" s="527"/>
      <c r="H844" s="527"/>
      <c r="I844" s="527"/>
      <c r="J844" s="527"/>
      <c r="K844" s="527"/>
      <c r="L844" s="527"/>
      <c r="M844" s="527"/>
      <c r="N844" s="527"/>
      <c r="O844" s="530"/>
      <c r="P844" s="531"/>
      <c r="Q844" s="527"/>
      <c r="R844" s="527"/>
      <c r="S844" s="527"/>
      <c r="T844" s="527"/>
      <c r="U844" s="527"/>
      <c r="V844" s="527"/>
      <c r="W844" s="527"/>
      <c r="X844" s="527"/>
      <c r="Y844" s="527"/>
      <c r="Z844" s="527"/>
      <c r="AA844" s="527"/>
    </row>
    <row r="845" spans="1:27" ht="15.75" customHeight="1">
      <c r="A845" s="527"/>
      <c r="B845" s="647"/>
      <c r="C845" s="527"/>
      <c r="D845" s="527"/>
      <c r="E845" s="527"/>
      <c r="F845" s="527"/>
      <c r="G845" s="527"/>
      <c r="H845" s="527"/>
      <c r="I845" s="527"/>
      <c r="J845" s="527"/>
      <c r="K845" s="527"/>
      <c r="L845" s="527"/>
      <c r="M845" s="527"/>
      <c r="N845" s="527"/>
      <c r="O845" s="530"/>
      <c r="P845" s="531"/>
      <c r="Q845" s="527"/>
      <c r="R845" s="527"/>
      <c r="S845" s="527"/>
      <c r="T845" s="527"/>
      <c r="U845" s="527"/>
      <c r="V845" s="527"/>
      <c r="W845" s="527"/>
      <c r="X845" s="527"/>
      <c r="Y845" s="527"/>
      <c r="Z845" s="527"/>
      <c r="AA845" s="527"/>
    </row>
    <row r="846" spans="1:27" ht="15.75" customHeight="1">
      <c r="A846" s="527"/>
      <c r="B846" s="647"/>
      <c r="C846" s="527"/>
      <c r="D846" s="527"/>
      <c r="E846" s="527"/>
      <c r="F846" s="527"/>
      <c r="G846" s="527"/>
      <c r="H846" s="527"/>
      <c r="I846" s="527"/>
      <c r="J846" s="527"/>
      <c r="K846" s="527"/>
      <c r="L846" s="527"/>
      <c r="M846" s="527"/>
      <c r="N846" s="527"/>
      <c r="O846" s="530"/>
      <c r="P846" s="531"/>
      <c r="Q846" s="527"/>
      <c r="R846" s="527"/>
      <c r="S846" s="527"/>
      <c r="T846" s="527"/>
      <c r="U846" s="527"/>
      <c r="V846" s="527"/>
      <c r="W846" s="527"/>
      <c r="X846" s="527"/>
      <c r="Y846" s="527"/>
      <c r="Z846" s="527"/>
      <c r="AA846" s="527"/>
    </row>
    <row r="847" spans="1:27" ht="15.75" customHeight="1">
      <c r="A847" s="527"/>
      <c r="B847" s="647"/>
      <c r="C847" s="527"/>
      <c r="D847" s="527"/>
      <c r="E847" s="527"/>
      <c r="F847" s="527"/>
      <c r="G847" s="527"/>
      <c r="H847" s="527"/>
      <c r="I847" s="527"/>
      <c r="J847" s="527"/>
      <c r="K847" s="527"/>
      <c r="L847" s="527"/>
      <c r="M847" s="527"/>
      <c r="N847" s="527"/>
      <c r="O847" s="530"/>
      <c r="P847" s="531"/>
      <c r="Q847" s="527"/>
      <c r="R847" s="527"/>
      <c r="S847" s="527"/>
      <c r="T847" s="527"/>
      <c r="U847" s="527"/>
      <c r="V847" s="527"/>
      <c r="W847" s="527"/>
      <c r="X847" s="527"/>
      <c r="Y847" s="527"/>
      <c r="Z847" s="527"/>
      <c r="AA847" s="527"/>
    </row>
    <row r="848" spans="1:27" ht="15.75" customHeight="1">
      <c r="A848" s="527"/>
      <c r="B848" s="647"/>
      <c r="C848" s="527"/>
      <c r="D848" s="527"/>
      <c r="E848" s="527"/>
      <c r="F848" s="527"/>
      <c r="G848" s="527"/>
      <c r="H848" s="527"/>
      <c r="I848" s="527"/>
      <c r="J848" s="527"/>
      <c r="K848" s="527"/>
      <c r="L848" s="527"/>
      <c r="M848" s="527"/>
      <c r="N848" s="527"/>
      <c r="O848" s="530"/>
      <c r="P848" s="531"/>
      <c r="Q848" s="527"/>
      <c r="R848" s="527"/>
      <c r="S848" s="527"/>
      <c r="T848" s="527"/>
      <c r="U848" s="527"/>
      <c r="V848" s="527"/>
      <c r="W848" s="527"/>
      <c r="X848" s="527"/>
      <c r="Y848" s="527"/>
      <c r="Z848" s="527"/>
      <c r="AA848" s="527"/>
    </row>
    <row r="849" spans="1:27" ht="15.75" customHeight="1">
      <c r="A849" s="527"/>
      <c r="B849" s="647"/>
      <c r="C849" s="527"/>
      <c r="D849" s="527"/>
      <c r="E849" s="527"/>
      <c r="F849" s="527"/>
      <c r="G849" s="527"/>
      <c r="H849" s="527"/>
      <c r="I849" s="527"/>
      <c r="J849" s="527"/>
      <c r="K849" s="527"/>
      <c r="L849" s="527"/>
      <c r="M849" s="527"/>
      <c r="N849" s="527"/>
      <c r="O849" s="530"/>
      <c r="P849" s="531"/>
      <c r="Q849" s="527"/>
      <c r="R849" s="527"/>
      <c r="S849" s="527"/>
      <c r="T849" s="527"/>
      <c r="U849" s="527"/>
      <c r="V849" s="527"/>
      <c r="W849" s="527"/>
      <c r="X849" s="527"/>
      <c r="Y849" s="527"/>
      <c r="Z849" s="527"/>
      <c r="AA849" s="527"/>
    </row>
    <row r="850" spans="1:27" ht="15.75" customHeight="1">
      <c r="A850" s="527"/>
      <c r="B850" s="647"/>
      <c r="C850" s="527"/>
      <c r="D850" s="527"/>
      <c r="E850" s="527"/>
      <c r="F850" s="527"/>
      <c r="G850" s="527"/>
      <c r="H850" s="527"/>
      <c r="I850" s="527"/>
      <c r="J850" s="527"/>
      <c r="K850" s="527"/>
      <c r="L850" s="527"/>
      <c r="M850" s="527"/>
      <c r="N850" s="527"/>
      <c r="O850" s="530"/>
      <c r="P850" s="531"/>
      <c r="Q850" s="527"/>
      <c r="R850" s="527"/>
      <c r="S850" s="527"/>
      <c r="T850" s="527"/>
      <c r="U850" s="527"/>
      <c r="V850" s="527"/>
      <c r="W850" s="527"/>
      <c r="X850" s="527"/>
      <c r="Y850" s="527"/>
      <c r="Z850" s="527"/>
      <c r="AA850" s="527"/>
    </row>
    <row r="851" spans="1:27" ht="15.75" customHeight="1">
      <c r="A851" s="527"/>
      <c r="B851" s="647"/>
      <c r="C851" s="527"/>
      <c r="D851" s="527"/>
      <c r="E851" s="527"/>
      <c r="F851" s="527"/>
      <c r="G851" s="527"/>
      <c r="H851" s="527"/>
      <c r="I851" s="527"/>
      <c r="J851" s="527"/>
      <c r="K851" s="527"/>
      <c r="L851" s="527"/>
      <c r="M851" s="527"/>
      <c r="N851" s="527"/>
      <c r="O851" s="530"/>
      <c r="P851" s="531"/>
      <c r="Q851" s="527"/>
      <c r="R851" s="527"/>
      <c r="S851" s="527"/>
      <c r="T851" s="527"/>
      <c r="U851" s="527"/>
      <c r="V851" s="527"/>
      <c r="W851" s="527"/>
      <c r="X851" s="527"/>
      <c r="Y851" s="527"/>
      <c r="Z851" s="527"/>
      <c r="AA851" s="527"/>
    </row>
    <row r="852" spans="1:27" ht="15.75" customHeight="1">
      <c r="A852" s="527"/>
      <c r="B852" s="647"/>
      <c r="C852" s="527"/>
      <c r="D852" s="527"/>
      <c r="E852" s="527"/>
      <c r="F852" s="527"/>
      <c r="G852" s="527"/>
      <c r="H852" s="527"/>
      <c r="I852" s="527"/>
      <c r="J852" s="527"/>
      <c r="K852" s="527"/>
      <c r="L852" s="527"/>
      <c r="M852" s="527"/>
      <c r="N852" s="527"/>
      <c r="O852" s="530"/>
      <c r="P852" s="531"/>
      <c r="Q852" s="527"/>
      <c r="R852" s="527"/>
      <c r="S852" s="527"/>
      <c r="T852" s="527"/>
      <c r="U852" s="527"/>
      <c r="V852" s="527"/>
      <c r="W852" s="527"/>
      <c r="X852" s="527"/>
      <c r="Y852" s="527"/>
      <c r="Z852" s="527"/>
      <c r="AA852" s="527"/>
    </row>
    <row r="853" spans="1:27" ht="15.75" customHeight="1">
      <c r="A853" s="527"/>
      <c r="B853" s="647"/>
      <c r="C853" s="527"/>
      <c r="D853" s="527"/>
      <c r="E853" s="527"/>
      <c r="F853" s="527"/>
      <c r="G853" s="527"/>
      <c r="H853" s="527"/>
      <c r="I853" s="527"/>
      <c r="J853" s="527"/>
      <c r="K853" s="527"/>
      <c r="L853" s="527"/>
      <c r="M853" s="527"/>
      <c r="N853" s="527"/>
      <c r="O853" s="530"/>
      <c r="P853" s="531"/>
      <c r="Q853" s="527"/>
      <c r="R853" s="527"/>
      <c r="S853" s="527"/>
      <c r="T853" s="527"/>
      <c r="U853" s="527"/>
      <c r="V853" s="527"/>
      <c r="W853" s="527"/>
      <c r="X853" s="527"/>
      <c r="Y853" s="527"/>
      <c r="Z853" s="527"/>
      <c r="AA853" s="527"/>
    </row>
    <row r="854" spans="1:27" ht="15.75" customHeight="1">
      <c r="A854" s="527"/>
      <c r="B854" s="647"/>
      <c r="C854" s="527"/>
      <c r="D854" s="527"/>
      <c r="E854" s="527"/>
      <c r="F854" s="527"/>
      <c r="G854" s="527"/>
      <c r="H854" s="527"/>
      <c r="I854" s="527"/>
      <c r="J854" s="527"/>
      <c r="K854" s="527"/>
      <c r="L854" s="527"/>
      <c r="M854" s="527"/>
      <c r="N854" s="527"/>
      <c r="O854" s="530"/>
      <c r="P854" s="531"/>
      <c r="Q854" s="527"/>
      <c r="R854" s="527"/>
      <c r="S854" s="527"/>
      <c r="T854" s="527"/>
      <c r="U854" s="527"/>
      <c r="V854" s="527"/>
      <c r="W854" s="527"/>
      <c r="X854" s="527"/>
      <c r="Y854" s="527"/>
      <c r="Z854" s="527"/>
      <c r="AA854" s="527"/>
    </row>
    <row r="855" spans="1:27" ht="15.75" customHeight="1">
      <c r="A855" s="527"/>
      <c r="B855" s="647"/>
      <c r="C855" s="527"/>
      <c r="D855" s="527"/>
      <c r="E855" s="527"/>
      <c r="F855" s="527"/>
      <c r="G855" s="527"/>
      <c r="H855" s="527"/>
      <c r="I855" s="527"/>
      <c r="J855" s="527"/>
      <c r="K855" s="527"/>
      <c r="L855" s="527"/>
      <c r="M855" s="527"/>
      <c r="N855" s="527"/>
      <c r="O855" s="530"/>
      <c r="P855" s="531"/>
      <c r="Q855" s="527"/>
      <c r="R855" s="527"/>
      <c r="S855" s="527"/>
      <c r="T855" s="527"/>
      <c r="U855" s="527"/>
      <c r="V855" s="527"/>
      <c r="W855" s="527"/>
      <c r="X855" s="527"/>
      <c r="Y855" s="527"/>
      <c r="Z855" s="527"/>
      <c r="AA855" s="527"/>
    </row>
    <row r="856" spans="1:27" ht="15.75" customHeight="1">
      <c r="A856" s="527"/>
      <c r="B856" s="647"/>
      <c r="C856" s="527"/>
      <c r="D856" s="527"/>
      <c r="E856" s="527"/>
      <c r="F856" s="527"/>
      <c r="G856" s="527"/>
      <c r="H856" s="527"/>
      <c r="I856" s="527"/>
      <c r="J856" s="527"/>
      <c r="K856" s="527"/>
      <c r="L856" s="527"/>
      <c r="M856" s="527"/>
      <c r="N856" s="527"/>
      <c r="O856" s="530"/>
      <c r="P856" s="531"/>
      <c r="Q856" s="527"/>
      <c r="R856" s="527"/>
      <c r="S856" s="527"/>
      <c r="T856" s="527"/>
      <c r="U856" s="527"/>
      <c r="V856" s="527"/>
      <c r="W856" s="527"/>
      <c r="X856" s="527"/>
      <c r="Y856" s="527"/>
      <c r="Z856" s="527"/>
      <c r="AA856" s="527"/>
    </row>
    <row r="857" spans="1:27" ht="15.75" customHeight="1">
      <c r="A857" s="527"/>
      <c r="B857" s="647"/>
      <c r="C857" s="527"/>
      <c r="D857" s="527"/>
      <c r="E857" s="527"/>
      <c r="F857" s="527"/>
      <c r="G857" s="527"/>
      <c r="H857" s="527"/>
      <c r="I857" s="527"/>
      <c r="J857" s="527"/>
      <c r="K857" s="527"/>
      <c r="L857" s="527"/>
      <c r="M857" s="527"/>
      <c r="N857" s="527"/>
      <c r="O857" s="530"/>
      <c r="P857" s="531"/>
      <c r="Q857" s="527"/>
      <c r="R857" s="527"/>
      <c r="S857" s="527"/>
      <c r="T857" s="527"/>
      <c r="U857" s="527"/>
      <c r="V857" s="527"/>
      <c r="W857" s="527"/>
      <c r="X857" s="527"/>
      <c r="Y857" s="527"/>
      <c r="Z857" s="527"/>
      <c r="AA857" s="527"/>
    </row>
    <row r="858" spans="1:27" ht="15.75" customHeight="1">
      <c r="A858" s="527"/>
      <c r="B858" s="647"/>
      <c r="C858" s="527"/>
      <c r="D858" s="527"/>
      <c r="E858" s="527"/>
      <c r="F858" s="527"/>
      <c r="G858" s="527"/>
      <c r="H858" s="527"/>
      <c r="I858" s="527"/>
      <c r="J858" s="527"/>
      <c r="K858" s="527"/>
      <c r="L858" s="527"/>
      <c r="M858" s="527"/>
      <c r="N858" s="527"/>
      <c r="O858" s="530"/>
      <c r="P858" s="531"/>
      <c r="Q858" s="527"/>
      <c r="R858" s="527"/>
      <c r="S858" s="527"/>
      <c r="T858" s="527"/>
      <c r="U858" s="527"/>
      <c r="V858" s="527"/>
      <c r="W858" s="527"/>
      <c r="X858" s="527"/>
      <c r="Y858" s="527"/>
      <c r="Z858" s="527"/>
      <c r="AA858" s="527"/>
    </row>
    <row r="859" spans="1:27" ht="15.75" customHeight="1">
      <c r="A859" s="527"/>
      <c r="B859" s="647"/>
      <c r="C859" s="527"/>
      <c r="D859" s="527"/>
      <c r="E859" s="527"/>
      <c r="F859" s="527"/>
      <c r="G859" s="527"/>
      <c r="H859" s="527"/>
      <c r="I859" s="527"/>
      <c r="J859" s="527"/>
      <c r="K859" s="527"/>
      <c r="L859" s="527"/>
      <c r="M859" s="527"/>
      <c r="N859" s="527"/>
      <c r="O859" s="530"/>
      <c r="P859" s="531"/>
      <c r="Q859" s="527"/>
      <c r="R859" s="527"/>
      <c r="S859" s="527"/>
      <c r="T859" s="527"/>
      <c r="U859" s="527"/>
      <c r="V859" s="527"/>
      <c r="W859" s="527"/>
      <c r="X859" s="527"/>
      <c r="Y859" s="527"/>
      <c r="Z859" s="527"/>
      <c r="AA859" s="527"/>
    </row>
    <row r="860" spans="1:27" ht="15.75" customHeight="1">
      <c r="A860" s="527"/>
      <c r="B860" s="647"/>
      <c r="C860" s="527"/>
      <c r="D860" s="527"/>
      <c r="E860" s="527"/>
      <c r="F860" s="527"/>
      <c r="G860" s="527"/>
      <c r="H860" s="527"/>
      <c r="I860" s="527"/>
      <c r="J860" s="527"/>
      <c r="K860" s="527"/>
      <c r="L860" s="527"/>
      <c r="M860" s="527"/>
      <c r="N860" s="527"/>
      <c r="O860" s="530"/>
      <c r="P860" s="531"/>
      <c r="Q860" s="527"/>
      <c r="R860" s="527"/>
      <c r="S860" s="527"/>
      <c r="T860" s="527"/>
      <c r="U860" s="527"/>
      <c r="V860" s="527"/>
      <c r="W860" s="527"/>
      <c r="X860" s="527"/>
      <c r="Y860" s="527"/>
      <c r="Z860" s="527"/>
      <c r="AA860" s="527"/>
    </row>
    <row r="861" spans="1:27" ht="15.75" customHeight="1">
      <c r="A861" s="527"/>
      <c r="B861" s="647"/>
      <c r="C861" s="527"/>
      <c r="D861" s="527"/>
      <c r="E861" s="527"/>
      <c r="F861" s="527"/>
      <c r="G861" s="527"/>
      <c r="H861" s="527"/>
      <c r="I861" s="527"/>
      <c r="J861" s="527"/>
      <c r="K861" s="527"/>
      <c r="L861" s="527"/>
      <c r="M861" s="527"/>
      <c r="N861" s="527"/>
      <c r="O861" s="530"/>
      <c r="P861" s="531"/>
      <c r="Q861" s="527"/>
      <c r="R861" s="527"/>
      <c r="S861" s="527"/>
      <c r="T861" s="527"/>
      <c r="U861" s="527"/>
      <c r="V861" s="527"/>
      <c r="W861" s="527"/>
      <c r="X861" s="527"/>
      <c r="Y861" s="527"/>
      <c r="Z861" s="527"/>
      <c r="AA861" s="527"/>
    </row>
    <row r="862" spans="1:27" ht="15.75" customHeight="1">
      <c r="A862" s="527"/>
      <c r="B862" s="647"/>
      <c r="C862" s="527"/>
      <c r="D862" s="527"/>
      <c r="E862" s="527"/>
      <c r="F862" s="527"/>
      <c r="G862" s="527"/>
      <c r="H862" s="527"/>
      <c r="I862" s="527"/>
      <c r="J862" s="527"/>
      <c r="K862" s="527"/>
      <c r="L862" s="527"/>
      <c r="M862" s="527"/>
      <c r="N862" s="527"/>
      <c r="O862" s="530"/>
      <c r="P862" s="531"/>
      <c r="Q862" s="527"/>
      <c r="R862" s="527"/>
      <c r="S862" s="527"/>
      <c r="T862" s="527"/>
      <c r="U862" s="527"/>
      <c r="V862" s="527"/>
      <c r="W862" s="527"/>
      <c r="X862" s="527"/>
      <c r="Y862" s="527"/>
      <c r="Z862" s="527"/>
      <c r="AA862" s="527"/>
    </row>
    <row r="863" spans="1:27" ht="15.75" customHeight="1">
      <c r="A863" s="527"/>
      <c r="B863" s="647"/>
      <c r="C863" s="527"/>
      <c r="D863" s="527"/>
      <c r="E863" s="527"/>
      <c r="F863" s="527"/>
      <c r="G863" s="527"/>
      <c r="H863" s="527"/>
      <c r="I863" s="527"/>
      <c r="J863" s="527"/>
      <c r="K863" s="527"/>
      <c r="L863" s="527"/>
      <c r="M863" s="527"/>
      <c r="N863" s="527"/>
      <c r="O863" s="530"/>
      <c r="P863" s="531"/>
      <c r="Q863" s="527"/>
      <c r="R863" s="527"/>
      <c r="S863" s="527"/>
      <c r="T863" s="527"/>
      <c r="U863" s="527"/>
      <c r="V863" s="527"/>
      <c r="W863" s="527"/>
      <c r="X863" s="527"/>
      <c r="Y863" s="527"/>
      <c r="Z863" s="527"/>
      <c r="AA863" s="527"/>
    </row>
    <row r="864" spans="1:27" ht="15.75" customHeight="1">
      <c r="A864" s="527"/>
      <c r="B864" s="647"/>
      <c r="C864" s="527"/>
      <c r="D864" s="527"/>
      <c r="E864" s="527"/>
      <c r="F864" s="527"/>
      <c r="G864" s="527"/>
      <c r="H864" s="527"/>
      <c r="I864" s="527"/>
      <c r="J864" s="527"/>
      <c r="K864" s="527"/>
      <c r="L864" s="527"/>
      <c r="M864" s="527"/>
      <c r="N864" s="527"/>
      <c r="O864" s="530"/>
      <c r="P864" s="531"/>
      <c r="Q864" s="527"/>
      <c r="R864" s="527"/>
      <c r="S864" s="527"/>
      <c r="T864" s="527"/>
      <c r="U864" s="527"/>
      <c r="V864" s="527"/>
      <c r="W864" s="527"/>
      <c r="X864" s="527"/>
      <c r="Y864" s="527"/>
      <c r="Z864" s="527"/>
      <c r="AA864" s="527"/>
    </row>
    <row r="865" spans="1:27" ht="15.75" customHeight="1">
      <c r="A865" s="527"/>
      <c r="B865" s="647"/>
      <c r="C865" s="527"/>
      <c r="D865" s="527"/>
      <c r="E865" s="527"/>
      <c r="F865" s="527"/>
      <c r="G865" s="527"/>
      <c r="H865" s="527"/>
      <c r="I865" s="527"/>
      <c r="J865" s="527"/>
      <c r="K865" s="527"/>
      <c r="L865" s="527"/>
      <c r="M865" s="527"/>
      <c r="N865" s="527"/>
      <c r="O865" s="530"/>
      <c r="P865" s="531"/>
      <c r="Q865" s="527"/>
      <c r="R865" s="527"/>
      <c r="S865" s="527"/>
      <c r="T865" s="527"/>
      <c r="U865" s="527"/>
      <c r="V865" s="527"/>
      <c r="W865" s="527"/>
      <c r="X865" s="527"/>
      <c r="Y865" s="527"/>
      <c r="Z865" s="527"/>
      <c r="AA865" s="527"/>
    </row>
    <row r="866" spans="1:27" ht="15.75" customHeight="1">
      <c r="A866" s="527"/>
      <c r="B866" s="647"/>
      <c r="C866" s="527"/>
      <c r="D866" s="527"/>
      <c r="E866" s="527"/>
      <c r="F866" s="527"/>
      <c r="G866" s="527"/>
      <c r="H866" s="527"/>
      <c r="I866" s="527"/>
      <c r="J866" s="527"/>
      <c r="K866" s="527"/>
      <c r="L866" s="527"/>
      <c r="M866" s="527"/>
      <c r="N866" s="527"/>
      <c r="O866" s="530"/>
      <c r="P866" s="531"/>
      <c r="Q866" s="527"/>
      <c r="R866" s="527"/>
      <c r="S866" s="527"/>
      <c r="T866" s="527"/>
      <c r="U866" s="527"/>
      <c r="V866" s="527"/>
      <c r="W866" s="527"/>
      <c r="X866" s="527"/>
      <c r="Y866" s="527"/>
      <c r="Z866" s="527"/>
      <c r="AA866" s="527"/>
    </row>
    <row r="867" spans="1:27" ht="15.75" customHeight="1">
      <c r="A867" s="527"/>
      <c r="B867" s="647"/>
      <c r="C867" s="527"/>
      <c r="D867" s="527"/>
      <c r="E867" s="527"/>
      <c r="F867" s="527"/>
      <c r="G867" s="527"/>
      <c r="H867" s="527"/>
      <c r="I867" s="527"/>
      <c r="J867" s="527"/>
      <c r="K867" s="527"/>
      <c r="L867" s="527"/>
      <c r="M867" s="527"/>
      <c r="N867" s="527"/>
      <c r="O867" s="530"/>
      <c r="P867" s="531"/>
      <c r="Q867" s="527"/>
      <c r="R867" s="527"/>
      <c r="S867" s="527"/>
      <c r="T867" s="527"/>
      <c r="U867" s="527"/>
      <c r="V867" s="527"/>
      <c r="W867" s="527"/>
      <c r="X867" s="527"/>
      <c r="Y867" s="527"/>
      <c r="Z867" s="527"/>
      <c r="AA867" s="527"/>
    </row>
    <row r="868" spans="1:27" ht="15.75" customHeight="1">
      <c r="A868" s="527"/>
      <c r="B868" s="647"/>
      <c r="C868" s="527"/>
      <c r="D868" s="527"/>
      <c r="E868" s="527"/>
      <c r="F868" s="527"/>
      <c r="G868" s="527"/>
      <c r="H868" s="527"/>
      <c r="I868" s="527"/>
      <c r="J868" s="527"/>
      <c r="K868" s="527"/>
      <c r="L868" s="527"/>
      <c r="M868" s="527"/>
      <c r="N868" s="527"/>
      <c r="O868" s="530"/>
      <c r="P868" s="531"/>
      <c r="Q868" s="527"/>
      <c r="R868" s="527"/>
      <c r="S868" s="527"/>
      <c r="T868" s="527"/>
      <c r="U868" s="527"/>
      <c r="V868" s="527"/>
      <c r="W868" s="527"/>
      <c r="X868" s="527"/>
      <c r="Y868" s="527"/>
      <c r="Z868" s="527"/>
      <c r="AA868" s="527"/>
    </row>
    <row r="869" spans="1:27" ht="15.75" customHeight="1">
      <c r="A869" s="527"/>
      <c r="B869" s="647"/>
      <c r="C869" s="527"/>
      <c r="D869" s="527"/>
      <c r="E869" s="527"/>
      <c r="F869" s="527"/>
      <c r="G869" s="527"/>
      <c r="H869" s="527"/>
      <c r="I869" s="527"/>
      <c r="J869" s="527"/>
      <c r="K869" s="527"/>
      <c r="L869" s="527"/>
      <c r="M869" s="527"/>
      <c r="N869" s="527"/>
      <c r="O869" s="530"/>
      <c r="P869" s="531"/>
      <c r="Q869" s="527"/>
      <c r="R869" s="527"/>
      <c r="S869" s="527"/>
      <c r="T869" s="527"/>
      <c r="U869" s="527"/>
      <c r="V869" s="527"/>
      <c r="W869" s="527"/>
      <c r="X869" s="527"/>
      <c r="Y869" s="527"/>
      <c r="Z869" s="527"/>
      <c r="AA869" s="527"/>
    </row>
    <row r="870" spans="1:27" ht="15.75" customHeight="1">
      <c r="A870" s="527"/>
      <c r="B870" s="647"/>
      <c r="C870" s="527"/>
      <c r="D870" s="527"/>
      <c r="E870" s="527"/>
      <c r="F870" s="527"/>
      <c r="G870" s="527"/>
      <c r="H870" s="527"/>
      <c r="I870" s="527"/>
      <c r="J870" s="527"/>
      <c r="K870" s="527"/>
      <c r="L870" s="527"/>
      <c r="M870" s="527"/>
      <c r="N870" s="527"/>
      <c r="O870" s="530"/>
      <c r="P870" s="531"/>
      <c r="Q870" s="527"/>
      <c r="R870" s="527"/>
      <c r="S870" s="527"/>
      <c r="T870" s="527"/>
      <c r="U870" s="527"/>
      <c r="V870" s="527"/>
      <c r="W870" s="527"/>
      <c r="X870" s="527"/>
      <c r="Y870" s="527"/>
      <c r="Z870" s="527"/>
      <c r="AA870" s="527"/>
    </row>
    <row r="871" spans="1:27" ht="15.75" customHeight="1">
      <c r="A871" s="527"/>
      <c r="B871" s="647"/>
      <c r="C871" s="527"/>
      <c r="D871" s="527"/>
      <c r="E871" s="527"/>
      <c r="F871" s="527"/>
      <c r="G871" s="527"/>
      <c r="H871" s="527"/>
      <c r="I871" s="527"/>
      <c r="J871" s="527"/>
      <c r="K871" s="527"/>
      <c r="L871" s="527"/>
      <c r="M871" s="527"/>
      <c r="N871" s="527"/>
      <c r="O871" s="530"/>
      <c r="P871" s="531"/>
      <c r="Q871" s="527"/>
      <c r="R871" s="527"/>
      <c r="S871" s="527"/>
      <c r="T871" s="527"/>
      <c r="U871" s="527"/>
      <c r="V871" s="527"/>
      <c r="W871" s="527"/>
      <c r="X871" s="527"/>
      <c r="Y871" s="527"/>
      <c r="Z871" s="527"/>
      <c r="AA871" s="527"/>
    </row>
    <row r="872" spans="1:27" ht="15.75" customHeight="1">
      <c r="A872" s="527"/>
      <c r="B872" s="647"/>
      <c r="C872" s="527"/>
      <c r="D872" s="527"/>
      <c r="E872" s="527"/>
      <c r="F872" s="527"/>
      <c r="G872" s="527"/>
      <c r="H872" s="527"/>
      <c r="I872" s="527"/>
      <c r="J872" s="527"/>
      <c r="K872" s="527"/>
      <c r="L872" s="527"/>
      <c r="M872" s="527"/>
      <c r="N872" s="527"/>
      <c r="O872" s="530"/>
      <c r="P872" s="531"/>
      <c r="Q872" s="527"/>
      <c r="R872" s="527"/>
      <c r="S872" s="527"/>
      <c r="T872" s="527"/>
      <c r="U872" s="527"/>
      <c r="V872" s="527"/>
      <c r="W872" s="527"/>
      <c r="X872" s="527"/>
      <c r="Y872" s="527"/>
      <c r="Z872" s="527"/>
      <c r="AA872" s="527"/>
    </row>
    <row r="873" spans="1:27" ht="15.75" customHeight="1">
      <c r="A873" s="527"/>
      <c r="B873" s="647"/>
      <c r="C873" s="527"/>
      <c r="D873" s="527"/>
      <c r="E873" s="527"/>
      <c r="F873" s="527"/>
      <c r="G873" s="527"/>
      <c r="H873" s="527"/>
      <c r="I873" s="527"/>
      <c r="J873" s="527"/>
      <c r="K873" s="527"/>
      <c r="L873" s="527"/>
      <c r="M873" s="527"/>
      <c r="N873" s="527"/>
      <c r="O873" s="530"/>
      <c r="P873" s="531"/>
      <c r="Q873" s="527"/>
      <c r="R873" s="527"/>
      <c r="S873" s="527"/>
      <c r="T873" s="527"/>
      <c r="U873" s="527"/>
      <c r="V873" s="527"/>
      <c r="W873" s="527"/>
      <c r="X873" s="527"/>
      <c r="Y873" s="527"/>
      <c r="Z873" s="527"/>
      <c r="AA873" s="527"/>
    </row>
    <row r="874" spans="1:27" ht="15.75" customHeight="1">
      <c r="A874" s="527"/>
      <c r="B874" s="647"/>
      <c r="C874" s="527"/>
      <c r="D874" s="527"/>
      <c r="E874" s="527"/>
      <c r="F874" s="527"/>
      <c r="G874" s="527"/>
      <c r="H874" s="527"/>
      <c r="I874" s="527"/>
      <c r="J874" s="527"/>
      <c r="K874" s="527"/>
      <c r="L874" s="527"/>
      <c r="M874" s="527"/>
      <c r="N874" s="527"/>
      <c r="O874" s="530"/>
      <c r="P874" s="531"/>
      <c r="Q874" s="527"/>
      <c r="R874" s="527"/>
      <c r="S874" s="527"/>
      <c r="T874" s="527"/>
      <c r="U874" s="527"/>
      <c r="V874" s="527"/>
      <c r="W874" s="527"/>
      <c r="X874" s="527"/>
      <c r="Y874" s="527"/>
      <c r="Z874" s="527"/>
      <c r="AA874" s="527"/>
    </row>
    <row r="875" spans="1:27" ht="15.75" customHeight="1">
      <c r="A875" s="527"/>
      <c r="B875" s="647"/>
      <c r="C875" s="527"/>
      <c r="D875" s="527"/>
      <c r="E875" s="527"/>
      <c r="F875" s="527"/>
      <c r="G875" s="527"/>
      <c r="H875" s="527"/>
      <c r="I875" s="527"/>
      <c r="J875" s="527"/>
      <c r="K875" s="527"/>
      <c r="L875" s="527"/>
      <c r="M875" s="527"/>
      <c r="N875" s="527"/>
      <c r="O875" s="530"/>
      <c r="P875" s="531"/>
      <c r="Q875" s="527"/>
      <c r="R875" s="527"/>
      <c r="S875" s="527"/>
      <c r="T875" s="527"/>
      <c r="U875" s="527"/>
      <c r="V875" s="527"/>
      <c r="W875" s="527"/>
      <c r="X875" s="527"/>
      <c r="Y875" s="527"/>
      <c r="Z875" s="527"/>
      <c r="AA875" s="527"/>
    </row>
    <row r="876" spans="1:27" ht="15.75" customHeight="1">
      <c r="A876" s="527"/>
      <c r="B876" s="647"/>
      <c r="C876" s="527"/>
      <c r="D876" s="527"/>
      <c r="E876" s="527"/>
      <c r="F876" s="527"/>
      <c r="G876" s="527"/>
      <c r="H876" s="527"/>
      <c r="I876" s="527"/>
      <c r="J876" s="527"/>
      <c r="K876" s="527"/>
      <c r="L876" s="527"/>
      <c r="M876" s="527"/>
      <c r="N876" s="527"/>
      <c r="O876" s="530"/>
      <c r="P876" s="531"/>
      <c r="Q876" s="527"/>
      <c r="R876" s="527"/>
      <c r="S876" s="527"/>
      <c r="T876" s="527"/>
      <c r="U876" s="527"/>
      <c r="V876" s="527"/>
      <c r="W876" s="527"/>
      <c r="X876" s="527"/>
      <c r="Y876" s="527"/>
      <c r="Z876" s="527"/>
      <c r="AA876" s="527"/>
    </row>
    <row r="877" spans="1:27" ht="15.75" customHeight="1">
      <c r="A877" s="527"/>
      <c r="B877" s="647"/>
      <c r="C877" s="527"/>
      <c r="D877" s="527"/>
      <c r="E877" s="527"/>
      <c r="F877" s="527"/>
      <c r="G877" s="527"/>
      <c r="H877" s="527"/>
      <c r="I877" s="527"/>
      <c r="J877" s="527"/>
      <c r="K877" s="527"/>
      <c r="L877" s="527"/>
      <c r="M877" s="527"/>
      <c r="N877" s="527"/>
      <c r="O877" s="530"/>
      <c r="P877" s="531"/>
      <c r="Q877" s="527"/>
      <c r="R877" s="527"/>
      <c r="S877" s="527"/>
      <c r="T877" s="527"/>
      <c r="U877" s="527"/>
      <c r="V877" s="527"/>
      <c r="W877" s="527"/>
      <c r="X877" s="527"/>
      <c r="Y877" s="527"/>
      <c r="Z877" s="527"/>
      <c r="AA877" s="527"/>
    </row>
    <row r="878" spans="1:27" ht="15.75" customHeight="1">
      <c r="A878" s="527"/>
      <c r="B878" s="647"/>
      <c r="C878" s="527"/>
      <c r="D878" s="527"/>
      <c r="E878" s="527"/>
      <c r="F878" s="527"/>
      <c r="G878" s="527"/>
      <c r="H878" s="527"/>
      <c r="I878" s="527"/>
      <c r="J878" s="527"/>
      <c r="K878" s="527"/>
      <c r="L878" s="527"/>
      <c r="M878" s="527"/>
      <c r="N878" s="527"/>
      <c r="O878" s="530"/>
      <c r="P878" s="531"/>
      <c r="Q878" s="527"/>
      <c r="R878" s="527"/>
      <c r="S878" s="527"/>
      <c r="T878" s="527"/>
      <c r="U878" s="527"/>
      <c r="V878" s="527"/>
      <c r="W878" s="527"/>
      <c r="X878" s="527"/>
      <c r="Y878" s="527"/>
      <c r="Z878" s="527"/>
      <c r="AA878" s="527"/>
    </row>
    <row r="879" spans="1:27" ht="15.75" customHeight="1">
      <c r="A879" s="527"/>
      <c r="B879" s="647"/>
      <c r="C879" s="527"/>
      <c r="D879" s="527"/>
      <c r="E879" s="527"/>
      <c r="F879" s="527"/>
      <c r="G879" s="527"/>
      <c r="H879" s="527"/>
      <c r="I879" s="527"/>
      <c r="J879" s="527"/>
      <c r="K879" s="527"/>
      <c r="L879" s="527"/>
      <c r="M879" s="527"/>
      <c r="N879" s="527"/>
      <c r="O879" s="530"/>
      <c r="P879" s="531"/>
      <c r="Q879" s="527"/>
      <c r="R879" s="527"/>
      <c r="S879" s="527"/>
      <c r="T879" s="527"/>
      <c r="U879" s="527"/>
      <c r="V879" s="527"/>
      <c r="W879" s="527"/>
      <c r="X879" s="527"/>
      <c r="Y879" s="527"/>
      <c r="Z879" s="527"/>
      <c r="AA879" s="527"/>
    </row>
    <row r="880" spans="1:27" ht="15.75" customHeight="1">
      <c r="A880" s="527"/>
      <c r="B880" s="647"/>
      <c r="C880" s="527"/>
      <c r="D880" s="527"/>
      <c r="E880" s="527"/>
      <c r="F880" s="527"/>
      <c r="G880" s="527"/>
      <c r="H880" s="527"/>
      <c r="I880" s="527"/>
      <c r="J880" s="527"/>
      <c r="K880" s="527"/>
      <c r="L880" s="527"/>
      <c r="M880" s="527"/>
      <c r="N880" s="527"/>
      <c r="O880" s="530"/>
      <c r="P880" s="531"/>
      <c r="Q880" s="527"/>
      <c r="R880" s="527"/>
      <c r="S880" s="527"/>
      <c r="T880" s="527"/>
      <c r="U880" s="527"/>
      <c r="V880" s="527"/>
      <c r="W880" s="527"/>
      <c r="X880" s="527"/>
      <c r="Y880" s="527"/>
      <c r="Z880" s="527"/>
      <c r="AA880" s="527"/>
    </row>
    <row r="881" spans="1:27" ht="15.75" customHeight="1">
      <c r="A881" s="527"/>
      <c r="B881" s="647"/>
      <c r="C881" s="527"/>
      <c r="D881" s="527"/>
      <c r="E881" s="527"/>
      <c r="F881" s="527"/>
      <c r="G881" s="527"/>
      <c r="H881" s="527"/>
      <c r="I881" s="527"/>
      <c r="J881" s="527"/>
      <c r="K881" s="527"/>
      <c r="L881" s="527"/>
      <c r="M881" s="527"/>
      <c r="N881" s="527"/>
      <c r="O881" s="530"/>
      <c r="P881" s="531"/>
      <c r="Q881" s="527"/>
      <c r="R881" s="527"/>
      <c r="S881" s="527"/>
      <c r="T881" s="527"/>
      <c r="U881" s="527"/>
      <c r="V881" s="527"/>
      <c r="W881" s="527"/>
      <c r="X881" s="527"/>
      <c r="Y881" s="527"/>
      <c r="Z881" s="527"/>
      <c r="AA881" s="527"/>
    </row>
    <row r="882" spans="1:27" ht="15.75" customHeight="1">
      <c r="A882" s="527"/>
      <c r="B882" s="647"/>
      <c r="C882" s="527"/>
      <c r="D882" s="527"/>
      <c r="E882" s="527"/>
      <c r="F882" s="527"/>
      <c r="G882" s="527"/>
      <c r="H882" s="527"/>
      <c r="I882" s="527"/>
      <c r="J882" s="527"/>
      <c r="K882" s="527"/>
      <c r="L882" s="527"/>
      <c r="M882" s="527"/>
      <c r="N882" s="527"/>
      <c r="O882" s="530"/>
      <c r="P882" s="531"/>
      <c r="Q882" s="527"/>
      <c r="R882" s="527"/>
      <c r="S882" s="527"/>
      <c r="T882" s="527"/>
      <c r="U882" s="527"/>
      <c r="V882" s="527"/>
      <c r="W882" s="527"/>
      <c r="X882" s="527"/>
      <c r="Y882" s="527"/>
      <c r="Z882" s="527"/>
      <c r="AA882" s="527"/>
    </row>
    <row r="883" spans="1:27" ht="15.75" customHeight="1">
      <c r="A883" s="527"/>
      <c r="B883" s="647"/>
      <c r="C883" s="527"/>
      <c r="D883" s="527"/>
      <c r="E883" s="527"/>
      <c r="F883" s="527"/>
      <c r="G883" s="527"/>
      <c r="H883" s="527"/>
      <c r="I883" s="527"/>
      <c r="J883" s="527"/>
      <c r="K883" s="527"/>
      <c r="L883" s="527"/>
      <c r="M883" s="527"/>
      <c r="N883" s="527"/>
      <c r="O883" s="530"/>
      <c r="P883" s="531"/>
      <c r="Q883" s="527"/>
      <c r="R883" s="527"/>
      <c r="S883" s="527"/>
      <c r="T883" s="527"/>
      <c r="U883" s="527"/>
      <c r="V883" s="527"/>
      <c r="W883" s="527"/>
      <c r="X883" s="527"/>
      <c r="Y883" s="527"/>
      <c r="Z883" s="527"/>
      <c r="AA883" s="527"/>
    </row>
    <row r="884" spans="1:27" ht="15.75" customHeight="1">
      <c r="A884" s="527"/>
      <c r="B884" s="647"/>
      <c r="C884" s="527"/>
      <c r="D884" s="527"/>
      <c r="E884" s="527"/>
      <c r="F884" s="527"/>
      <c r="G884" s="527"/>
      <c r="H884" s="527"/>
      <c r="I884" s="527"/>
      <c r="J884" s="527"/>
      <c r="K884" s="527"/>
      <c r="L884" s="527"/>
      <c r="M884" s="527"/>
      <c r="N884" s="527"/>
      <c r="O884" s="530"/>
      <c r="P884" s="531"/>
      <c r="Q884" s="527"/>
      <c r="R884" s="527"/>
      <c r="S884" s="527"/>
      <c r="T884" s="527"/>
      <c r="U884" s="527"/>
      <c r="V884" s="527"/>
      <c r="W884" s="527"/>
      <c r="X884" s="527"/>
      <c r="Y884" s="527"/>
      <c r="Z884" s="527"/>
      <c r="AA884" s="527"/>
    </row>
    <row r="885" spans="1:27" ht="15.75" customHeight="1">
      <c r="A885" s="527"/>
      <c r="B885" s="647"/>
      <c r="C885" s="527"/>
      <c r="D885" s="527"/>
      <c r="E885" s="527"/>
      <c r="F885" s="527"/>
      <c r="G885" s="527"/>
      <c r="H885" s="527"/>
      <c r="I885" s="527"/>
      <c r="J885" s="527"/>
      <c r="K885" s="527"/>
      <c r="L885" s="527"/>
      <c r="M885" s="527"/>
      <c r="N885" s="527"/>
      <c r="O885" s="530"/>
      <c r="P885" s="531"/>
      <c r="Q885" s="527"/>
      <c r="R885" s="527"/>
      <c r="S885" s="527"/>
      <c r="T885" s="527"/>
      <c r="U885" s="527"/>
      <c r="V885" s="527"/>
      <c r="W885" s="527"/>
      <c r="X885" s="527"/>
      <c r="Y885" s="527"/>
      <c r="Z885" s="527"/>
      <c r="AA885" s="527"/>
    </row>
    <row r="886" spans="1:27" ht="15.75" customHeight="1">
      <c r="A886" s="527"/>
      <c r="B886" s="647"/>
      <c r="C886" s="527"/>
      <c r="D886" s="527"/>
      <c r="E886" s="527"/>
      <c r="F886" s="527"/>
      <c r="G886" s="527"/>
      <c r="H886" s="527"/>
      <c r="I886" s="527"/>
      <c r="J886" s="527"/>
      <c r="K886" s="527"/>
      <c r="L886" s="527"/>
      <c r="M886" s="527"/>
      <c r="N886" s="527"/>
      <c r="O886" s="530"/>
      <c r="P886" s="531"/>
      <c r="Q886" s="527"/>
      <c r="R886" s="527"/>
      <c r="S886" s="527"/>
      <c r="T886" s="527"/>
      <c r="U886" s="527"/>
      <c r="V886" s="527"/>
      <c r="W886" s="527"/>
      <c r="X886" s="527"/>
      <c r="Y886" s="527"/>
      <c r="Z886" s="527"/>
      <c r="AA886" s="527"/>
    </row>
    <row r="887" spans="1:27" ht="15.75" customHeight="1">
      <c r="A887" s="527"/>
      <c r="B887" s="647"/>
      <c r="C887" s="527"/>
      <c r="D887" s="527"/>
      <c r="E887" s="527"/>
      <c r="F887" s="527"/>
      <c r="G887" s="527"/>
      <c r="H887" s="527"/>
      <c r="I887" s="527"/>
      <c r="J887" s="527"/>
      <c r="K887" s="527"/>
      <c r="L887" s="527"/>
      <c r="M887" s="527"/>
      <c r="N887" s="527"/>
      <c r="O887" s="530"/>
      <c r="P887" s="531"/>
      <c r="Q887" s="527"/>
      <c r="R887" s="527"/>
      <c r="S887" s="527"/>
      <c r="T887" s="527"/>
      <c r="U887" s="527"/>
      <c r="V887" s="527"/>
      <c r="W887" s="527"/>
      <c r="X887" s="527"/>
      <c r="Y887" s="527"/>
      <c r="Z887" s="527"/>
      <c r="AA887" s="527"/>
    </row>
    <row r="888" spans="1:27" ht="15.75" customHeight="1">
      <c r="A888" s="527"/>
      <c r="B888" s="647"/>
      <c r="C888" s="527"/>
      <c r="D888" s="527"/>
      <c r="E888" s="527"/>
      <c r="F888" s="527"/>
      <c r="G888" s="527"/>
      <c r="H888" s="527"/>
      <c r="I888" s="527"/>
      <c r="J888" s="527"/>
      <c r="K888" s="527"/>
      <c r="L888" s="527"/>
      <c r="M888" s="527"/>
      <c r="N888" s="527"/>
      <c r="O888" s="530"/>
      <c r="P888" s="531"/>
      <c r="Q888" s="527"/>
      <c r="R888" s="527"/>
      <c r="S888" s="527"/>
      <c r="T888" s="527"/>
      <c r="U888" s="527"/>
      <c r="V888" s="527"/>
      <c r="W888" s="527"/>
      <c r="X888" s="527"/>
      <c r="Y888" s="527"/>
      <c r="Z888" s="527"/>
      <c r="AA888" s="527"/>
    </row>
    <row r="889" spans="1:27" ht="15.75" customHeight="1">
      <c r="A889" s="527"/>
      <c r="B889" s="647"/>
      <c r="C889" s="527"/>
      <c r="D889" s="527"/>
      <c r="E889" s="527"/>
      <c r="F889" s="527"/>
      <c r="G889" s="527"/>
      <c r="H889" s="527"/>
      <c r="I889" s="527"/>
      <c r="J889" s="527"/>
      <c r="K889" s="527"/>
      <c r="L889" s="527"/>
      <c r="M889" s="527"/>
      <c r="N889" s="527"/>
      <c r="O889" s="530"/>
      <c r="P889" s="531"/>
      <c r="Q889" s="527"/>
      <c r="R889" s="527"/>
      <c r="S889" s="527"/>
      <c r="T889" s="527"/>
      <c r="U889" s="527"/>
      <c r="V889" s="527"/>
      <c r="W889" s="527"/>
      <c r="X889" s="527"/>
      <c r="Y889" s="527"/>
      <c r="Z889" s="527"/>
      <c r="AA889" s="527"/>
    </row>
    <row r="890" spans="1:27" ht="15.75" customHeight="1">
      <c r="A890" s="527"/>
      <c r="B890" s="647"/>
      <c r="C890" s="527"/>
      <c r="D890" s="527"/>
      <c r="E890" s="527"/>
      <c r="F890" s="527"/>
      <c r="G890" s="527"/>
      <c r="H890" s="527"/>
      <c r="I890" s="527"/>
      <c r="J890" s="527"/>
      <c r="K890" s="527"/>
      <c r="L890" s="527"/>
      <c r="M890" s="527"/>
      <c r="N890" s="527"/>
      <c r="O890" s="530"/>
      <c r="P890" s="531"/>
      <c r="Q890" s="527"/>
      <c r="R890" s="527"/>
      <c r="S890" s="527"/>
      <c r="T890" s="527"/>
      <c r="U890" s="527"/>
      <c r="V890" s="527"/>
      <c r="W890" s="527"/>
      <c r="X890" s="527"/>
      <c r="Y890" s="527"/>
      <c r="Z890" s="527"/>
      <c r="AA890" s="527"/>
    </row>
    <row r="891" spans="1:27" ht="15.75" customHeight="1">
      <c r="A891" s="527"/>
      <c r="B891" s="647"/>
      <c r="C891" s="527"/>
      <c r="D891" s="527"/>
      <c r="E891" s="527"/>
      <c r="F891" s="527"/>
      <c r="G891" s="527"/>
      <c r="H891" s="527"/>
      <c r="I891" s="527"/>
      <c r="J891" s="527"/>
      <c r="K891" s="527"/>
      <c r="L891" s="527"/>
      <c r="M891" s="527"/>
      <c r="N891" s="527"/>
      <c r="O891" s="530"/>
      <c r="P891" s="531"/>
      <c r="Q891" s="527"/>
      <c r="R891" s="527"/>
      <c r="S891" s="527"/>
      <c r="T891" s="527"/>
      <c r="U891" s="527"/>
      <c r="V891" s="527"/>
      <c r="W891" s="527"/>
      <c r="X891" s="527"/>
      <c r="Y891" s="527"/>
      <c r="Z891" s="527"/>
      <c r="AA891" s="527"/>
    </row>
    <row r="892" spans="1:27" ht="15.75" customHeight="1">
      <c r="A892" s="527"/>
      <c r="B892" s="647"/>
      <c r="C892" s="527"/>
      <c r="D892" s="527"/>
      <c r="E892" s="527"/>
      <c r="F892" s="527"/>
      <c r="G892" s="527"/>
      <c r="H892" s="527"/>
      <c r="I892" s="527"/>
      <c r="J892" s="527"/>
      <c r="K892" s="527"/>
      <c r="L892" s="527"/>
      <c r="M892" s="527"/>
      <c r="N892" s="527"/>
      <c r="O892" s="530"/>
      <c r="P892" s="531"/>
      <c r="Q892" s="527"/>
      <c r="R892" s="527"/>
      <c r="S892" s="527"/>
      <c r="T892" s="527"/>
      <c r="U892" s="527"/>
      <c r="V892" s="527"/>
      <c r="W892" s="527"/>
      <c r="X892" s="527"/>
      <c r="Y892" s="527"/>
      <c r="Z892" s="527"/>
      <c r="AA892" s="527"/>
    </row>
    <row r="893" spans="1:27" ht="15.75" customHeight="1">
      <c r="A893" s="527"/>
      <c r="B893" s="647"/>
      <c r="C893" s="527"/>
      <c r="D893" s="527"/>
      <c r="E893" s="527"/>
      <c r="F893" s="527"/>
      <c r="G893" s="527"/>
      <c r="H893" s="527"/>
      <c r="I893" s="527"/>
      <c r="J893" s="527"/>
      <c r="K893" s="527"/>
      <c r="L893" s="527"/>
      <c r="M893" s="527"/>
      <c r="N893" s="527"/>
      <c r="O893" s="530"/>
      <c r="P893" s="531"/>
      <c r="Q893" s="527"/>
      <c r="R893" s="527"/>
      <c r="S893" s="527"/>
      <c r="T893" s="527"/>
      <c r="U893" s="527"/>
      <c r="V893" s="527"/>
      <c r="W893" s="527"/>
      <c r="X893" s="527"/>
      <c r="Y893" s="527"/>
      <c r="Z893" s="527"/>
      <c r="AA893" s="527"/>
    </row>
    <row r="894" spans="1:27" ht="15.75" customHeight="1">
      <c r="A894" s="527"/>
      <c r="B894" s="647"/>
      <c r="C894" s="527"/>
      <c r="D894" s="527"/>
      <c r="E894" s="527"/>
      <c r="F894" s="527"/>
      <c r="G894" s="527"/>
      <c r="H894" s="527"/>
      <c r="I894" s="527"/>
      <c r="J894" s="527"/>
      <c r="K894" s="527"/>
      <c r="L894" s="527"/>
      <c r="M894" s="527"/>
      <c r="N894" s="527"/>
      <c r="O894" s="530"/>
      <c r="P894" s="531"/>
      <c r="Q894" s="527"/>
      <c r="R894" s="527"/>
      <c r="S894" s="527"/>
      <c r="T894" s="527"/>
      <c r="U894" s="527"/>
      <c r="V894" s="527"/>
      <c r="W894" s="527"/>
      <c r="X894" s="527"/>
      <c r="Y894" s="527"/>
      <c r="Z894" s="527"/>
      <c r="AA894" s="527"/>
    </row>
    <row r="895" spans="1:27" ht="15.75" customHeight="1">
      <c r="A895" s="527"/>
      <c r="B895" s="647"/>
      <c r="C895" s="527"/>
      <c r="D895" s="527"/>
      <c r="E895" s="527"/>
      <c r="F895" s="527"/>
      <c r="G895" s="527"/>
      <c r="H895" s="527"/>
      <c r="I895" s="527"/>
      <c r="J895" s="527"/>
      <c r="K895" s="527"/>
      <c r="L895" s="527"/>
      <c r="M895" s="527"/>
      <c r="N895" s="527"/>
      <c r="O895" s="530"/>
      <c r="P895" s="531"/>
      <c r="Q895" s="527"/>
      <c r="R895" s="527"/>
      <c r="S895" s="527"/>
      <c r="T895" s="527"/>
      <c r="U895" s="527"/>
      <c r="V895" s="527"/>
      <c r="W895" s="527"/>
      <c r="X895" s="527"/>
      <c r="Y895" s="527"/>
      <c r="Z895" s="527"/>
      <c r="AA895" s="527"/>
    </row>
    <row r="896" spans="1:27" ht="15.75" customHeight="1">
      <c r="A896" s="527"/>
      <c r="B896" s="647"/>
      <c r="C896" s="527"/>
      <c r="D896" s="527"/>
      <c r="E896" s="527"/>
      <c r="F896" s="527"/>
      <c r="G896" s="527"/>
      <c r="H896" s="527"/>
      <c r="I896" s="527"/>
      <c r="J896" s="527"/>
      <c r="K896" s="527"/>
      <c r="L896" s="527"/>
      <c r="M896" s="527"/>
      <c r="N896" s="527"/>
      <c r="O896" s="530"/>
      <c r="P896" s="531"/>
      <c r="Q896" s="527"/>
      <c r="R896" s="527"/>
      <c r="S896" s="527"/>
      <c r="T896" s="527"/>
      <c r="U896" s="527"/>
      <c r="V896" s="527"/>
      <c r="W896" s="527"/>
      <c r="X896" s="527"/>
      <c r="Y896" s="527"/>
      <c r="Z896" s="527"/>
      <c r="AA896" s="527"/>
    </row>
    <row r="897" spans="1:27" ht="15.75" customHeight="1">
      <c r="A897" s="527"/>
      <c r="B897" s="647"/>
      <c r="C897" s="527"/>
      <c r="D897" s="527"/>
      <c r="E897" s="527"/>
      <c r="F897" s="527"/>
      <c r="G897" s="527"/>
      <c r="H897" s="527"/>
      <c r="I897" s="527"/>
      <c r="J897" s="527"/>
      <c r="K897" s="527"/>
      <c r="L897" s="527"/>
      <c r="M897" s="527"/>
      <c r="N897" s="527"/>
      <c r="O897" s="530"/>
      <c r="P897" s="531"/>
      <c r="Q897" s="527"/>
      <c r="R897" s="527"/>
      <c r="S897" s="527"/>
      <c r="T897" s="527"/>
      <c r="U897" s="527"/>
      <c r="V897" s="527"/>
      <c r="W897" s="527"/>
      <c r="X897" s="527"/>
      <c r="Y897" s="527"/>
      <c r="Z897" s="527"/>
      <c r="AA897" s="527"/>
    </row>
    <row r="898" spans="1:27" ht="15.75" customHeight="1">
      <c r="A898" s="527"/>
      <c r="B898" s="647"/>
      <c r="C898" s="527"/>
      <c r="D898" s="527"/>
      <c r="E898" s="527"/>
      <c r="F898" s="527"/>
      <c r="G898" s="527"/>
      <c r="H898" s="527"/>
      <c r="I898" s="527"/>
      <c r="J898" s="527"/>
      <c r="K898" s="527"/>
      <c r="L898" s="527"/>
      <c r="M898" s="527"/>
      <c r="N898" s="527"/>
      <c r="O898" s="530"/>
      <c r="P898" s="531"/>
      <c r="Q898" s="527"/>
      <c r="R898" s="527"/>
      <c r="S898" s="527"/>
      <c r="T898" s="527"/>
      <c r="U898" s="527"/>
      <c r="V898" s="527"/>
      <c r="W898" s="527"/>
      <c r="X898" s="527"/>
      <c r="Y898" s="527"/>
      <c r="Z898" s="527"/>
      <c r="AA898" s="527"/>
    </row>
    <row r="899" spans="1:27" ht="15.75" customHeight="1">
      <c r="A899" s="527"/>
      <c r="B899" s="647"/>
      <c r="C899" s="527"/>
      <c r="D899" s="527"/>
      <c r="E899" s="527"/>
      <c r="F899" s="527"/>
      <c r="G899" s="527"/>
      <c r="H899" s="527"/>
      <c r="I899" s="527"/>
      <c r="J899" s="527"/>
      <c r="K899" s="527"/>
      <c r="L899" s="527"/>
      <c r="M899" s="527"/>
      <c r="N899" s="527"/>
      <c r="O899" s="530"/>
      <c r="P899" s="531"/>
      <c r="Q899" s="527"/>
      <c r="R899" s="527"/>
      <c r="S899" s="527"/>
      <c r="T899" s="527"/>
      <c r="U899" s="527"/>
      <c r="V899" s="527"/>
      <c r="W899" s="527"/>
      <c r="X899" s="527"/>
      <c r="Y899" s="527"/>
      <c r="Z899" s="527"/>
      <c r="AA899" s="527"/>
    </row>
    <row r="900" spans="1:27" ht="15.75" customHeight="1">
      <c r="A900" s="527"/>
      <c r="B900" s="647"/>
      <c r="C900" s="527"/>
      <c r="D900" s="527"/>
      <c r="E900" s="527"/>
      <c r="F900" s="527"/>
      <c r="G900" s="527"/>
      <c r="H900" s="527"/>
      <c r="I900" s="527"/>
      <c r="J900" s="527"/>
      <c r="K900" s="527"/>
      <c r="L900" s="527"/>
      <c r="M900" s="527"/>
      <c r="N900" s="527"/>
      <c r="O900" s="530"/>
      <c r="P900" s="531"/>
      <c r="Q900" s="527"/>
      <c r="R900" s="527"/>
      <c r="S900" s="527"/>
      <c r="T900" s="527"/>
      <c r="U900" s="527"/>
      <c r="V900" s="527"/>
      <c r="W900" s="527"/>
      <c r="X900" s="527"/>
      <c r="Y900" s="527"/>
      <c r="Z900" s="527"/>
      <c r="AA900" s="527"/>
    </row>
    <row r="901" spans="1:27" ht="15.75" customHeight="1">
      <c r="A901" s="527"/>
      <c r="B901" s="647"/>
      <c r="C901" s="527"/>
      <c r="D901" s="527"/>
      <c r="E901" s="527"/>
      <c r="F901" s="527"/>
      <c r="G901" s="527"/>
      <c r="H901" s="527"/>
      <c r="I901" s="527"/>
      <c r="J901" s="527"/>
      <c r="K901" s="527"/>
      <c r="L901" s="527"/>
      <c r="M901" s="527"/>
      <c r="N901" s="527"/>
      <c r="O901" s="530"/>
      <c r="P901" s="531"/>
      <c r="Q901" s="527"/>
      <c r="R901" s="527"/>
      <c r="S901" s="527"/>
      <c r="T901" s="527"/>
      <c r="U901" s="527"/>
      <c r="V901" s="527"/>
      <c r="W901" s="527"/>
      <c r="X901" s="527"/>
      <c r="Y901" s="527"/>
      <c r="Z901" s="527"/>
      <c r="AA901" s="527"/>
    </row>
    <row r="902" spans="1:27" ht="15.75" customHeight="1">
      <c r="A902" s="527"/>
      <c r="B902" s="647"/>
      <c r="C902" s="527"/>
      <c r="D902" s="527"/>
      <c r="E902" s="527"/>
      <c r="F902" s="527"/>
      <c r="G902" s="527"/>
      <c r="H902" s="527"/>
      <c r="I902" s="527"/>
      <c r="J902" s="527"/>
      <c r="K902" s="527"/>
      <c r="L902" s="527"/>
      <c r="M902" s="527"/>
      <c r="N902" s="527"/>
      <c r="O902" s="530"/>
      <c r="P902" s="531"/>
      <c r="Q902" s="527"/>
      <c r="R902" s="527"/>
      <c r="S902" s="527"/>
      <c r="T902" s="527"/>
      <c r="U902" s="527"/>
      <c r="V902" s="527"/>
      <c r="W902" s="527"/>
      <c r="X902" s="527"/>
      <c r="Y902" s="527"/>
      <c r="Z902" s="527"/>
      <c r="AA902" s="527"/>
    </row>
    <row r="903" spans="1:27" ht="15.75" customHeight="1">
      <c r="A903" s="527"/>
      <c r="B903" s="647"/>
      <c r="C903" s="527"/>
      <c r="D903" s="527"/>
      <c r="E903" s="527"/>
      <c r="F903" s="527"/>
      <c r="G903" s="527"/>
      <c r="H903" s="527"/>
      <c r="I903" s="527"/>
      <c r="J903" s="527"/>
      <c r="K903" s="527"/>
      <c r="L903" s="527"/>
      <c r="M903" s="527"/>
      <c r="N903" s="527"/>
      <c r="O903" s="530"/>
      <c r="P903" s="531"/>
      <c r="Q903" s="527"/>
      <c r="R903" s="527"/>
      <c r="S903" s="527"/>
      <c r="T903" s="527"/>
      <c r="U903" s="527"/>
      <c r="V903" s="527"/>
      <c r="W903" s="527"/>
      <c r="X903" s="527"/>
      <c r="Y903" s="527"/>
      <c r="Z903" s="527"/>
      <c r="AA903" s="527"/>
    </row>
    <row r="904" spans="1:27" ht="15.75" customHeight="1">
      <c r="A904" s="527"/>
      <c r="B904" s="647"/>
      <c r="C904" s="527"/>
      <c r="D904" s="527"/>
      <c r="E904" s="527"/>
      <c r="F904" s="527"/>
      <c r="G904" s="527"/>
      <c r="H904" s="527"/>
      <c r="I904" s="527"/>
      <c r="J904" s="527"/>
      <c r="K904" s="527"/>
      <c r="L904" s="527"/>
      <c r="M904" s="527"/>
      <c r="N904" s="527"/>
      <c r="O904" s="530"/>
      <c r="P904" s="531"/>
      <c r="Q904" s="527"/>
      <c r="R904" s="527"/>
      <c r="S904" s="527"/>
      <c r="T904" s="527"/>
      <c r="U904" s="527"/>
      <c r="V904" s="527"/>
      <c r="W904" s="527"/>
      <c r="X904" s="527"/>
      <c r="Y904" s="527"/>
      <c r="Z904" s="527"/>
      <c r="AA904" s="527"/>
    </row>
    <row r="905" spans="1:27" ht="15.75" customHeight="1">
      <c r="A905" s="527"/>
      <c r="B905" s="647"/>
      <c r="C905" s="527"/>
      <c r="D905" s="527"/>
      <c r="E905" s="527"/>
      <c r="F905" s="527"/>
      <c r="G905" s="527"/>
      <c r="H905" s="527"/>
      <c r="I905" s="527"/>
      <c r="J905" s="527"/>
      <c r="K905" s="527"/>
      <c r="L905" s="527"/>
      <c r="M905" s="527"/>
      <c r="N905" s="527"/>
      <c r="O905" s="530"/>
      <c r="P905" s="531"/>
      <c r="Q905" s="527"/>
      <c r="R905" s="527"/>
      <c r="S905" s="527"/>
      <c r="T905" s="527"/>
      <c r="U905" s="527"/>
      <c r="V905" s="527"/>
      <c r="W905" s="527"/>
      <c r="X905" s="527"/>
      <c r="Y905" s="527"/>
      <c r="Z905" s="527"/>
      <c r="AA905" s="527"/>
    </row>
    <row r="906" spans="1:27" ht="15.75" customHeight="1">
      <c r="A906" s="527"/>
      <c r="B906" s="647"/>
      <c r="C906" s="527"/>
      <c r="D906" s="527"/>
      <c r="E906" s="527"/>
      <c r="F906" s="527"/>
      <c r="G906" s="527"/>
      <c r="H906" s="527"/>
      <c r="I906" s="527"/>
      <c r="J906" s="527"/>
      <c r="K906" s="527"/>
      <c r="L906" s="527"/>
      <c r="M906" s="527"/>
      <c r="N906" s="527"/>
      <c r="O906" s="530"/>
      <c r="P906" s="531"/>
      <c r="Q906" s="527"/>
      <c r="R906" s="527"/>
      <c r="S906" s="527"/>
      <c r="T906" s="527"/>
      <c r="U906" s="527"/>
      <c r="V906" s="527"/>
      <c r="W906" s="527"/>
      <c r="X906" s="527"/>
      <c r="Y906" s="527"/>
      <c r="Z906" s="527"/>
      <c r="AA906" s="527"/>
    </row>
    <row r="907" spans="1:27" ht="15.75" customHeight="1">
      <c r="A907" s="527"/>
      <c r="B907" s="647"/>
      <c r="C907" s="527"/>
      <c r="D907" s="527"/>
      <c r="E907" s="527"/>
      <c r="F907" s="527"/>
      <c r="G907" s="527"/>
      <c r="H907" s="527"/>
      <c r="I907" s="527"/>
      <c r="J907" s="527"/>
      <c r="K907" s="527"/>
      <c r="L907" s="527"/>
      <c r="M907" s="527"/>
      <c r="N907" s="527"/>
      <c r="O907" s="530"/>
      <c r="P907" s="531"/>
      <c r="Q907" s="527"/>
      <c r="R907" s="527"/>
      <c r="S907" s="527"/>
      <c r="T907" s="527"/>
      <c r="U907" s="527"/>
      <c r="V907" s="527"/>
      <c r="W907" s="527"/>
      <c r="X907" s="527"/>
      <c r="Y907" s="527"/>
      <c r="Z907" s="527"/>
      <c r="AA907" s="527"/>
    </row>
    <row r="908" spans="1:27" ht="15.75" customHeight="1">
      <c r="A908" s="527"/>
      <c r="B908" s="647"/>
      <c r="C908" s="527"/>
      <c r="D908" s="527"/>
      <c r="E908" s="527"/>
      <c r="F908" s="527"/>
      <c r="G908" s="527"/>
      <c r="H908" s="527"/>
      <c r="I908" s="527"/>
      <c r="J908" s="527"/>
      <c r="K908" s="527"/>
      <c r="L908" s="527"/>
      <c r="M908" s="527"/>
      <c r="N908" s="527"/>
      <c r="O908" s="530"/>
      <c r="P908" s="531"/>
      <c r="Q908" s="527"/>
      <c r="R908" s="527"/>
      <c r="S908" s="527"/>
      <c r="T908" s="527"/>
      <c r="U908" s="527"/>
      <c r="V908" s="527"/>
      <c r="W908" s="527"/>
      <c r="X908" s="527"/>
      <c r="Y908" s="527"/>
      <c r="Z908" s="527"/>
      <c r="AA908" s="527"/>
    </row>
    <row r="909" spans="1:27" ht="15.75" customHeight="1">
      <c r="A909" s="527"/>
      <c r="B909" s="647"/>
      <c r="C909" s="527"/>
      <c r="D909" s="527"/>
      <c r="E909" s="527"/>
      <c r="F909" s="527"/>
      <c r="G909" s="527"/>
      <c r="H909" s="527"/>
      <c r="I909" s="527"/>
      <c r="J909" s="527"/>
      <c r="K909" s="527"/>
      <c r="L909" s="527"/>
      <c r="M909" s="527"/>
      <c r="N909" s="527"/>
      <c r="O909" s="530"/>
      <c r="P909" s="531"/>
      <c r="Q909" s="527"/>
      <c r="R909" s="527"/>
      <c r="S909" s="527"/>
      <c r="T909" s="527"/>
      <c r="U909" s="527"/>
      <c r="V909" s="527"/>
      <c r="W909" s="527"/>
      <c r="X909" s="527"/>
      <c r="Y909" s="527"/>
      <c r="Z909" s="527"/>
      <c r="AA909" s="527"/>
    </row>
    <row r="910" spans="1:27" ht="15.75" customHeight="1">
      <c r="A910" s="527"/>
      <c r="B910" s="647"/>
      <c r="C910" s="527"/>
      <c r="D910" s="527"/>
      <c r="E910" s="527"/>
      <c r="F910" s="527"/>
      <c r="G910" s="527"/>
      <c r="H910" s="527"/>
      <c r="I910" s="527"/>
      <c r="J910" s="527"/>
      <c r="K910" s="527"/>
      <c r="L910" s="527"/>
      <c r="M910" s="527"/>
      <c r="N910" s="527"/>
      <c r="O910" s="530"/>
      <c r="P910" s="531"/>
      <c r="Q910" s="527"/>
      <c r="R910" s="527"/>
      <c r="S910" s="527"/>
      <c r="T910" s="527"/>
      <c r="U910" s="527"/>
      <c r="V910" s="527"/>
      <c r="W910" s="527"/>
      <c r="X910" s="527"/>
      <c r="Y910" s="527"/>
      <c r="Z910" s="527"/>
      <c r="AA910" s="527"/>
    </row>
    <row r="911" spans="1:27" ht="15.75" customHeight="1">
      <c r="A911" s="527"/>
      <c r="B911" s="647"/>
      <c r="C911" s="527"/>
      <c r="D911" s="527"/>
      <c r="E911" s="527"/>
      <c r="F911" s="527"/>
      <c r="G911" s="527"/>
      <c r="H911" s="527"/>
      <c r="I911" s="527"/>
      <c r="J911" s="527"/>
      <c r="K911" s="527"/>
      <c r="L911" s="527"/>
      <c r="M911" s="527"/>
      <c r="N911" s="527"/>
      <c r="O911" s="530"/>
      <c r="P911" s="531"/>
      <c r="Q911" s="527"/>
      <c r="R911" s="527"/>
      <c r="S911" s="527"/>
      <c r="T911" s="527"/>
      <c r="U911" s="527"/>
      <c r="V911" s="527"/>
      <c r="W911" s="527"/>
      <c r="X911" s="527"/>
      <c r="Y911" s="527"/>
      <c r="Z911" s="527"/>
      <c r="AA911" s="527"/>
    </row>
    <row r="912" spans="1:27" ht="15.75" customHeight="1">
      <c r="A912" s="527"/>
      <c r="B912" s="647"/>
      <c r="C912" s="527"/>
      <c r="D912" s="527"/>
      <c r="E912" s="527"/>
      <c r="F912" s="527"/>
      <c r="G912" s="527"/>
      <c r="H912" s="527"/>
      <c r="I912" s="527"/>
      <c r="J912" s="527"/>
      <c r="K912" s="527"/>
      <c r="L912" s="527"/>
      <c r="M912" s="527"/>
      <c r="N912" s="527"/>
      <c r="O912" s="530"/>
      <c r="P912" s="531"/>
      <c r="Q912" s="527"/>
      <c r="R912" s="527"/>
      <c r="S912" s="527"/>
      <c r="T912" s="527"/>
      <c r="U912" s="527"/>
      <c r="V912" s="527"/>
      <c r="W912" s="527"/>
      <c r="X912" s="527"/>
      <c r="Y912" s="527"/>
      <c r="Z912" s="527"/>
      <c r="AA912" s="527"/>
    </row>
    <row r="913" spans="1:27" ht="15.75" customHeight="1">
      <c r="A913" s="527"/>
      <c r="B913" s="647"/>
      <c r="C913" s="527"/>
      <c r="D913" s="527"/>
      <c r="E913" s="527"/>
      <c r="F913" s="527"/>
      <c r="G913" s="527"/>
      <c r="H913" s="527"/>
      <c r="I913" s="527"/>
      <c r="J913" s="527"/>
      <c r="K913" s="527"/>
      <c r="L913" s="527"/>
      <c r="M913" s="527"/>
      <c r="N913" s="527"/>
      <c r="O913" s="530"/>
      <c r="P913" s="531"/>
      <c r="Q913" s="527"/>
      <c r="R913" s="527"/>
      <c r="S913" s="527"/>
      <c r="T913" s="527"/>
      <c r="U913" s="527"/>
      <c r="V913" s="527"/>
      <c r="W913" s="527"/>
      <c r="X913" s="527"/>
      <c r="Y913" s="527"/>
      <c r="Z913" s="527"/>
      <c r="AA913" s="527"/>
    </row>
    <row r="914" spans="1:27" ht="15.75" customHeight="1">
      <c r="A914" s="527"/>
      <c r="B914" s="647"/>
      <c r="C914" s="527"/>
      <c r="D914" s="527"/>
      <c r="E914" s="527"/>
      <c r="F914" s="527"/>
      <c r="G914" s="527"/>
      <c r="H914" s="527"/>
      <c r="I914" s="527"/>
      <c r="J914" s="527"/>
      <c r="K914" s="527"/>
      <c r="L914" s="527"/>
      <c r="M914" s="527"/>
      <c r="N914" s="527"/>
      <c r="O914" s="530"/>
      <c r="P914" s="531"/>
      <c r="Q914" s="527"/>
      <c r="R914" s="527"/>
      <c r="S914" s="527"/>
      <c r="T914" s="527"/>
      <c r="U914" s="527"/>
      <c r="V914" s="527"/>
      <c r="W914" s="527"/>
      <c r="X914" s="527"/>
      <c r="Y914" s="527"/>
      <c r="Z914" s="527"/>
      <c r="AA914" s="527"/>
    </row>
    <row r="915" spans="1:27" ht="15.75" customHeight="1">
      <c r="A915" s="527"/>
      <c r="B915" s="647"/>
      <c r="C915" s="527"/>
      <c r="D915" s="527"/>
      <c r="E915" s="527"/>
      <c r="F915" s="527"/>
      <c r="G915" s="527"/>
      <c r="H915" s="527"/>
      <c r="I915" s="527"/>
      <c r="J915" s="527"/>
      <c r="K915" s="527"/>
      <c r="L915" s="527"/>
      <c r="M915" s="527"/>
      <c r="N915" s="527"/>
      <c r="O915" s="530"/>
      <c r="P915" s="531"/>
      <c r="Q915" s="527"/>
      <c r="R915" s="527"/>
      <c r="S915" s="527"/>
      <c r="T915" s="527"/>
      <c r="U915" s="527"/>
      <c r="V915" s="527"/>
      <c r="W915" s="527"/>
      <c r="X915" s="527"/>
      <c r="Y915" s="527"/>
      <c r="Z915" s="527"/>
      <c r="AA915" s="527"/>
    </row>
    <row r="916" spans="1:27" ht="15.75" customHeight="1">
      <c r="A916" s="527"/>
      <c r="B916" s="647"/>
      <c r="C916" s="527"/>
      <c r="D916" s="527"/>
      <c r="E916" s="527"/>
      <c r="F916" s="527"/>
      <c r="G916" s="527"/>
      <c r="H916" s="527"/>
      <c r="I916" s="527"/>
      <c r="J916" s="527"/>
      <c r="K916" s="527"/>
      <c r="L916" s="527"/>
      <c r="M916" s="527"/>
      <c r="N916" s="527"/>
      <c r="O916" s="530"/>
      <c r="P916" s="531"/>
      <c r="Q916" s="527"/>
      <c r="R916" s="527"/>
      <c r="S916" s="527"/>
      <c r="T916" s="527"/>
      <c r="U916" s="527"/>
      <c r="V916" s="527"/>
      <c r="W916" s="527"/>
      <c r="X916" s="527"/>
      <c r="Y916" s="527"/>
      <c r="Z916" s="527"/>
      <c r="AA916" s="527"/>
    </row>
    <row r="917" spans="1:27" ht="15.75" customHeight="1">
      <c r="A917" s="527"/>
      <c r="B917" s="647"/>
      <c r="C917" s="527"/>
      <c r="D917" s="527"/>
      <c r="E917" s="527"/>
      <c r="F917" s="527"/>
      <c r="G917" s="527"/>
      <c r="H917" s="527"/>
      <c r="I917" s="527"/>
      <c r="J917" s="527"/>
      <c r="K917" s="527"/>
      <c r="L917" s="527"/>
      <c r="M917" s="527"/>
      <c r="N917" s="527"/>
      <c r="O917" s="530"/>
      <c r="P917" s="531"/>
      <c r="Q917" s="527"/>
      <c r="R917" s="527"/>
      <c r="S917" s="527"/>
      <c r="T917" s="527"/>
      <c r="U917" s="527"/>
      <c r="V917" s="527"/>
      <c r="W917" s="527"/>
      <c r="X917" s="527"/>
      <c r="Y917" s="527"/>
      <c r="Z917" s="527"/>
      <c r="AA917" s="527"/>
    </row>
    <row r="918" spans="1:27" ht="15.75" customHeight="1">
      <c r="A918" s="527"/>
      <c r="B918" s="647"/>
      <c r="C918" s="527"/>
      <c r="D918" s="527"/>
      <c r="E918" s="527"/>
      <c r="F918" s="527"/>
      <c r="G918" s="527"/>
      <c r="H918" s="527"/>
      <c r="I918" s="527"/>
      <c r="J918" s="527"/>
      <c r="K918" s="527"/>
      <c r="L918" s="527"/>
      <c r="M918" s="527"/>
      <c r="N918" s="527"/>
      <c r="O918" s="530"/>
      <c r="P918" s="531"/>
      <c r="Q918" s="527"/>
      <c r="R918" s="527"/>
      <c r="S918" s="527"/>
      <c r="T918" s="527"/>
      <c r="U918" s="527"/>
      <c r="V918" s="527"/>
      <c r="W918" s="527"/>
      <c r="X918" s="527"/>
      <c r="Y918" s="527"/>
      <c r="Z918" s="527"/>
      <c r="AA918" s="527"/>
    </row>
    <row r="919" spans="1:27" ht="15.75" customHeight="1">
      <c r="A919" s="527"/>
      <c r="B919" s="647"/>
      <c r="C919" s="527"/>
      <c r="D919" s="527"/>
      <c r="E919" s="527"/>
      <c r="F919" s="527"/>
      <c r="G919" s="527"/>
      <c r="H919" s="527"/>
      <c r="I919" s="527"/>
      <c r="J919" s="527"/>
      <c r="K919" s="527"/>
      <c r="L919" s="527"/>
      <c r="M919" s="527"/>
      <c r="N919" s="527"/>
      <c r="O919" s="530"/>
      <c r="P919" s="531"/>
      <c r="Q919" s="527"/>
      <c r="R919" s="527"/>
      <c r="S919" s="527"/>
      <c r="T919" s="527"/>
      <c r="U919" s="527"/>
      <c r="V919" s="527"/>
      <c r="W919" s="527"/>
      <c r="X919" s="527"/>
      <c r="Y919" s="527"/>
      <c r="Z919" s="527"/>
      <c r="AA919" s="527"/>
    </row>
    <row r="920" spans="1:27" ht="15.75" customHeight="1">
      <c r="A920" s="527"/>
      <c r="B920" s="647"/>
      <c r="C920" s="527"/>
      <c r="D920" s="527"/>
      <c r="E920" s="527"/>
      <c r="F920" s="527"/>
      <c r="G920" s="527"/>
      <c r="H920" s="527"/>
      <c r="I920" s="527"/>
      <c r="J920" s="527"/>
      <c r="K920" s="527"/>
      <c r="L920" s="527"/>
      <c r="M920" s="527"/>
      <c r="N920" s="527"/>
      <c r="O920" s="530"/>
      <c r="P920" s="531"/>
      <c r="Q920" s="527"/>
      <c r="R920" s="527"/>
      <c r="S920" s="527"/>
      <c r="T920" s="527"/>
      <c r="U920" s="527"/>
      <c r="V920" s="527"/>
      <c r="W920" s="527"/>
      <c r="X920" s="527"/>
      <c r="Y920" s="527"/>
      <c r="Z920" s="527"/>
      <c r="AA920" s="527"/>
    </row>
    <row r="921" spans="1:27" ht="15.75" customHeight="1">
      <c r="A921" s="527"/>
      <c r="B921" s="647"/>
      <c r="C921" s="527"/>
      <c r="D921" s="527"/>
      <c r="E921" s="527"/>
      <c r="F921" s="527"/>
      <c r="G921" s="527"/>
      <c r="H921" s="527"/>
      <c r="I921" s="527"/>
      <c r="J921" s="527"/>
      <c r="K921" s="527"/>
      <c r="L921" s="527"/>
      <c r="M921" s="527"/>
      <c r="N921" s="527"/>
      <c r="O921" s="530"/>
      <c r="P921" s="531"/>
      <c r="Q921" s="527"/>
      <c r="R921" s="527"/>
      <c r="S921" s="527"/>
      <c r="T921" s="527"/>
      <c r="U921" s="527"/>
      <c r="V921" s="527"/>
      <c r="W921" s="527"/>
      <c r="X921" s="527"/>
      <c r="Y921" s="527"/>
      <c r="Z921" s="527"/>
      <c r="AA921" s="527"/>
    </row>
    <row r="922" spans="1:27" ht="15.75" customHeight="1">
      <c r="A922" s="527"/>
      <c r="B922" s="647"/>
      <c r="C922" s="527"/>
      <c r="D922" s="527"/>
      <c r="E922" s="527"/>
      <c r="F922" s="527"/>
      <c r="G922" s="527"/>
      <c r="H922" s="527"/>
      <c r="I922" s="527"/>
      <c r="J922" s="527"/>
      <c r="K922" s="527"/>
      <c r="L922" s="527"/>
      <c r="M922" s="527"/>
      <c r="N922" s="527"/>
      <c r="O922" s="530"/>
      <c r="P922" s="531"/>
      <c r="Q922" s="527"/>
      <c r="R922" s="527"/>
      <c r="S922" s="527"/>
      <c r="T922" s="527"/>
      <c r="U922" s="527"/>
      <c r="V922" s="527"/>
      <c r="W922" s="527"/>
      <c r="X922" s="527"/>
      <c r="Y922" s="527"/>
      <c r="Z922" s="527"/>
      <c r="AA922" s="527"/>
    </row>
    <row r="923" spans="1:27" ht="15.75" customHeight="1">
      <c r="A923" s="527"/>
      <c r="B923" s="647"/>
      <c r="C923" s="527"/>
      <c r="D923" s="527"/>
      <c r="E923" s="527"/>
      <c r="F923" s="527"/>
      <c r="G923" s="527"/>
      <c r="H923" s="527"/>
      <c r="I923" s="527"/>
      <c r="J923" s="527"/>
      <c r="K923" s="527"/>
      <c r="L923" s="527"/>
      <c r="M923" s="527"/>
      <c r="N923" s="527"/>
      <c r="O923" s="530"/>
      <c r="P923" s="531"/>
      <c r="Q923" s="527"/>
      <c r="R923" s="527"/>
      <c r="S923" s="527"/>
      <c r="T923" s="527"/>
      <c r="U923" s="527"/>
      <c r="V923" s="527"/>
      <c r="W923" s="527"/>
      <c r="X923" s="527"/>
      <c r="Y923" s="527"/>
      <c r="Z923" s="527"/>
      <c r="AA923" s="527"/>
    </row>
    <row r="924" spans="1:27" ht="15.75" customHeight="1">
      <c r="A924" s="527"/>
      <c r="B924" s="647"/>
      <c r="C924" s="527"/>
      <c r="D924" s="527"/>
      <c r="E924" s="527"/>
      <c r="F924" s="527"/>
      <c r="G924" s="527"/>
      <c r="H924" s="527"/>
      <c r="I924" s="527"/>
      <c r="J924" s="527"/>
      <c r="K924" s="527"/>
      <c r="L924" s="527"/>
      <c r="M924" s="527"/>
      <c r="N924" s="527"/>
      <c r="O924" s="530"/>
      <c r="P924" s="531"/>
      <c r="Q924" s="527"/>
      <c r="R924" s="527"/>
      <c r="S924" s="527"/>
      <c r="T924" s="527"/>
      <c r="U924" s="527"/>
      <c r="V924" s="527"/>
      <c r="W924" s="527"/>
      <c r="X924" s="527"/>
      <c r="Y924" s="527"/>
      <c r="Z924" s="527"/>
      <c r="AA924" s="527"/>
    </row>
    <row r="925" spans="1:27" ht="15.75" customHeight="1">
      <c r="A925" s="527"/>
      <c r="B925" s="647"/>
      <c r="C925" s="527"/>
      <c r="D925" s="527"/>
      <c r="E925" s="527"/>
      <c r="F925" s="527"/>
      <c r="G925" s="527"/>
      <c r="H925" s="527"/>
      <c r="I925" s="527"/>
      <c r="J925" s="527"/>
      <c r="K925" s="527"/>
      <c r="L925" s="527"/>
      <c r="M925" s="527"/>
      <c r="N925" s="527"/>
      <c r="O925" s="530"/>
      <c r="P925" s="531"/>
      <c r="Q925" s="527"/>
      <c r="R925" s="527"/>
      <c r="S925" s="527"/>
      <c r="T925" s="527"/>
      <c r="U925" s="527"/>
      <c r="V925" s="527"/>
      <c r="W925" s="527"/>
      <c r="X925" s="527"/>
      <c r="Y925" s="527"/>
      <c r="Z925" s="527"/>
      <c r="AA925" s="527"/>
    </row>
    <row r="926" spans="1:27" ht="15.75" customHeight="1">
      <c r="A926" s="527"/>
      <c r="B926" s="647"/>
      <c r="C926" s="527"/>
      <c r="D926" s="527"/>
      <c r="E926" s="527"/>
      <c r="F926" s="527"/>
      <c r="G926" s="527"/>
      <c r="H926" s="527"/>
      <c r="I926" s="527"/>
      <c r="J926" s="527"/>
      <c r="K926" s="527"/>
      <c r="L926" s="527"/>
      <c r="M926" s="527"/>
      <c r="N926" s="527"/>
      <c r="O926" s="530"/>
      <c r="P926" s="531"/>
      <c r="Q926" s="527"/>
      <c r="R926" s="527"/>
      <c r="S926" s="527"/>
      <c r="T926" s="527"/>
      <c r="U926" s="527"/>
      <c r="V926" s="527"/>
      <c r="W926" s="527"/>
      <c r="X926" s="527"/>
      <c r="Y926" s="527"/>
      <c r="Z926" s="527"/>
      <c r="AA926" s="527"/>
    </row>
    <row r="927" spans="1:27" ht="15.75" customHeight="1">
      <c r="A927" s="527"/>
      <c r="B927" s="647"/>
      <c r="C927" s="527"/>
      <c r="D927" s="527"/>
      <c r="E927" s="527"/>
      <c r="F927" s="527"/>
      <c r="G927" s="527"/>
      <c r="H927" s="527"/>
      <c r="I927" s="527"/>
      <c r="J927" s="527"/>
      <c r="K927" s="527"/>
      <c r="L927" s="527"/>
      <c r="M927" s="527"/>
      <c r="N927" s="527"/>
      <c r="O927" s="530"/>
      <c r="P927" s="531"/>
      <c r="Q927" s="527"/>
      <c r="R927" s="527"/>
      <c r="S927" s="527"/>
      <c r="T927" s="527"/>
      <c r="U927" s="527"/>
      <c r="V927" s="527"/>
      <c r="W927" s="527"/>
      <c r="X927" s="527"/>
      <c r="Y927" s="527"/>
      <c r="Z927" s="527"/>
      <c r="AA927" s="527"/>
    </row>
    <row r="928" spans="1:27" ht="15.75" customHeight="1">
      <c r="A928" s="527"/>
      <c r="B928" s="647"/>
      <c r="C928" s="527"/>
      <c r="D928" s="527"/>
      <c r="E928" s="527"/>
      <c r="F928" s="527"/>
      <c r="G928" s="527"/>
      <c r="H928" s="527"/>
      <c r="I928" s="527"/>
      <c r="J928" s="527"/>
      <c r="K928" s="527"/>
      <c r="L928" s="527"/>
      <c r="M928" s="527"/>
      <c r="N928" s="527"/>
      <c r="O928" s="530"/>
      <c r="P928" s="531"/>
      <c r="Q928" s="527"/>
      <c r="R928" s="527"/>
      <c r="S928" s="527"/>
      <c r="T928" s="527"/>
      <c r="U928" s="527"/>
      <c r="V928" s="527"/>
      <c r="W928" s="527"/>
      <c r="X928" s="527"/>
      <c r="Y928" s="527"/>
      <c r="Z928" s="527"/>
      <c r="AA928" s="527"/>
    </row>
    <row r="929" spans="1:27" ht="15.75" customHeight="1">
      <c r="A929" s="527"/>
      <c r="B929" s="647"/>
      <c r="C929" s="527"/>
      <c r="D929" s="527"/>
      <c r="E929" s="527"/>
      <c r="F929" s="527"/>
      <c r="G929" s="527"/>
      <c r="H929" s="527"/>
      <c r="I929" s="527"/>
      <c r="J929" s="527"/>
      <c r="K929" s="527"/>
      <c r="L929" s="527"/>
      <c r="M929" s="527"/>
      <c r="N929" s="527"/>
      <c r="O929" s="530"/>
      <c r="P929" s="531"/>
      <c r="Q929" s="527"/>
      <c r="R929" s="527"/>
      <c r="S929" s="527"/>
      <c r="T929" s="527"/>
      <c r="U929" s="527"/>
      <c r="V929" s="527"/>
      <c r="W929" s="527"/>
      <c r="X929" s="527"/>
      <c r="Y929" s="527"/>
      <c r="Z929" s="527"/>
      <c r="AA929" s="527"/>
    </row>
    <row r="930" spans="1:27" ht="15.75" customHeight="1">
      <c r="A930" s="527"/>
      <c r="B930" s="647"/>
      <c r="C930" s="527"/>
      <c r="D930" s="527"/>
      <c r="E930" s="527"/>
      <c r="F930" s="527"/>
      <c r="G930" s="527"/>
      <c r="H930" s="527"/>
      <c r="I930" s="527"/>
      <c r="J930" s="527"/>
      <c r="K930" s="527"/>
      <c r="L930" s="527"/>
      <c r="M930" s="527"/>
      <c r="N930" s="527"/>
      <c r="O930" s="530"/>
      <c r="P930" s="531"/>
      <c r="Q930" s="527"/>
      <c r="R930" s="527"/>
      <c r="S930" s="527"/>
      <c r="T930" s="527"/>
      <c r="U930" s="527"/>
      <c r="V930" s="527"/>
      <c r="W930" s="527"/>
      <c r="X930" s="527"/>
      <c r="Y930" s="527"/>
      <c r="Z930" s="527"/>
      <c r="AA930" s="527"/>
    </row>
    <row r="931" spans="1:27" ht="15.75" customHeight="1">
      <c r="A931" s="527"/>
      <c r="B931" s="647"/>
      <c r="C931" s="527"/>
      <c r="D931" s="527"/>
      <c r="E931" s="527"/>
      <c r="F931" s="527"/>
      <c r="G931" s="527"/>
      <c r="H931" s="527"/>
      <c r="I931" s="527"/>
      <c r="J931" s="527"/>
      <c r="K931" s="527"/>
      <c r="L931" s="527"/>
      <c r="M931" s="527"/>
      <c r="N931" s="527"/>
      <c r="O931" s="530"/>
      <c r="P931" s="531"/>
      <c r="Q931" s="527"/>
      <c r="R931" s="527"/>
      <c r="S931" s="527"/>
      <c r="T931" s="527"/>
      <c r="U931" s="527"/>
      <c r="V931" s="527"/>
      <c r="W931" s="527"/>
      <c r="X931" s="527"/>
      <c r="Y931" s="527"/>
      <c r="Z931" s="527"/>
      <c r="AA931" s="527"/>
    </row>
    <row r="932" spans="1:27" ht="15.75" customHeight="1">
      <c r="A932" s="527"/>
      <c r="B932" s="647"/>
      <c r="C932" s="527"/>
      <c r="D932" s="527"/>
      <c r="E932" s="527"/>
      <c r="F932" s="527"/>
      <c r="G932" s="527"/>
      <c r="H932" s="527"/>
      <c r="I932" s="527"/>
      <c r="J932" s="527"/>
      <c r="K932" s="527"/>
      <c r="L932" s="527"/>
      <c r="M932" s="527"/>
      <c r="N932" s="527"/>
      <c r="O932" s="530"/>
      <c r="P932" s="531"/>
      <c r="Q932" s="527"/>
      <c r="R932" s="527"/>
      <c r="S932" s="527"/>
      <c r="T932" s="527"/>
      <c r="U932" s="527"/>
      <c r="V932" s="527"/>
      <c r="W932" s="527"/>
      <c r="X932" s="527"/>
      <c r="Y932" s="527"/>
      <c r="Z932" s="527"/>
      <c r="AA932" s="527"/>
    </row>
    <row r="933" spans="1:27" ht="15.75" customHeight="1">
      <c r="A933" s="527"/>
      <c r="B933" s="647"/>
      <c r="C933" s="527"/>
      <c r="D933" s="527"/>
      <c r="E933" s="527"/>
      <c r="F933" s="527"/>
      <c r="G933" s="527"/>
      <c r="H933" s="527"/>
      <c r="I933" s="527"/>
      <c r="J933" s="527"/>
      <c r="K933" s="527"/>
      <c r="L933" s="527"/>
      <c r="M933" s="527"/>
      <c r="N933" s="527"/>
      <c r="O933" s="530"/>
      <c r="P933" s="531"/>
      <c r="Q933" s="527"/>
      <c r="R933" s="527"/>
      <c r="S933" s="527"/>
      <c r="T933" s="527"/>
      <c r="U933" s="527"/>
      <c r="V933" s="527"/>
      <c r="W933" s="527"/>
      <c r="X933" s="527"/>
      <c r="Y933" s="527"/>
      <c r="Z933" s="527"/>
      <c r="AA933" s="527"/>
    </row>
    <row r="934" spans="1:27" ht="15.75" customHeight="1">
      <c r="A934" s="527"/>
      <c r="B934" s="647"/>
      <c r="C934" s="527"/>
      <c r="D934" s="527"/>
      <c r="E934" s="527"/>
      <c r="F934" s="527"/>
      <c r="G934" s="527"/>
      <c r="H934" s="527"/>
      <c r="I934" s="527"/>
      <c r="J934" s="527"/>
      <c r="K934" s="527"/>
      <c r="L934" s="527"/>
      <c r="M934" s="527"/>
      <c r="N934" s="527"/>
      <c r="O934" s="530"/>
      <c r="P934" s="531"/>
      <c r="Q934" s="527"/>
      <c r="R934" s="527"/>
      <c r="S934" s="527"/>
      <c r="T934" s="527"/>
      <c r="U934" s="527"/>
      <c r="V934" s="527"/>
      <c r="W934" s="527"/>
      <c r="X934" s="527"/>
      <c r="Y934" s="527"/>
      <c r="Z934" s="527"/>
      <c r="AA934" s="527"/>
    </row>
    <row r="935" spans="1:27" ht="15.75" customHeight="1">
      <c r="A935" s="527"/>
      <c r="B935" s="647"/>
      <c r="C935" s="527"/>
      <c r="D935" s="527"/>
      <c r="E935" s="527"/>
      <c r="F935" s="527"/>
      <c r="G935" s="527"/>
      <c r="H935" s="527"/>
      <c r="I935" s="527"/>
      <c r="J935" s="527"/>
      <c r="K935" s="527"/>
      <c r="L935" s="527"/>
      <c r="M935" s="527"/>
      <c r="N935" s="527"/>
      <c r="O935" s="530"/>
      <c r="P935" s="531"/>
      <c r="Q935" s="527"/>
      <c r="R935" s="527"/>
      <c r="S935" s="527"/>
      <c r="T935" s="527"/>
      <c r="U935" s="527"/>
      <c r="V935" s="527"/>
      <c r="W935" s="527"/>
      <c r="X935" s="527"/>
      <c r="Y935" s="527"/>
      <c r="Z935" s="527"/>
      <c r="AA935" s="527"/>
    </row>
    <row r="936" spans="1:27" ht="15.75" customHeight="1">
      <c r="A936" s="527"/>
      <c r="B936" s="647"/>
      <c r="C936" s="527"/>
      <c r="D936" s="527"/>
      <c r="E936" s="527"/>
      <c r="F936" s="527"/>
      <c r="G936" s="527"/>
      <c r="H936" s="527"/>
      <c r="I936" s="527"/>
      <c r="J936" s="527"/>
      <c r="K936" s="527"/>
      <c r="L936" s="527"/>
      <c r="M936" s="527"/>
      <c r="N936" s="527"/>
      <c r="O936" s="530"/>
      <c r="P936" s="531"/>
      <c r="Q936" s="527"/>
      <c r="R936" s="527"/>
      <c r="S936" s="527"/>
      <c r="T936" s="527"/>
      <c r="U936" s="527"/>
      <c r="V936" s="527"/>
      <c r="W936" s="527"/>
      <c r="X936" s="527"/>
      <c r="Y936" s="527"/>
      <c r="Z936" s="527"/>
      <c r="AA936" s="527"/>
    </row>
    <row r="937" spans="1:27" ht="15.75" customHeight="1">
      <c r="A937" s="527"/>
      <c r="B937" s="647"/>
      <c r="C937" s="527"/>
      <c r="D937" s="527"/>
      <c r="E937" s="527"/>
      <c r="F937" s="527"/>
      <c r="G937" s="527"/>
      <c r="H937" s="527"/>
      <c r="I937" s="527"/>
      <c r="J937" s="527"/>
      <c r="K937" s="527"/>
      <c r="L937" s="527"/>
      <c r="M937" s="527"/>
      <c r="N937" s="527"/>
      <c r="O937" s="530"/>
      <c r="P937" s="531"/>
      <c r="Q937" s="527"/>
      <c r="R937" s="527"/>
      <c r="S937" s="527"/>
      <c r="T937" s="527"/>
      <c r="U937" s="527"/>
      <c r="V937" s="527"/>
      <c r="W937" s="527"/>
      <c r="X937" s="527"/>
      <c r="Y937" s="527"/>
      <c r="Z937" s="527"/>
      <c r="AA937" s="527"/>
    </row>
    <row r="938" spans="1:27" ht="15.75" customHeight="1">
      <c r="A938" s="527"/>
      <c r="B938" s="647"/>
      <c r="C938" s="527"/>
      <c r="D938" s="527"/>
      <c r="E938" s="527"/>
      <c r="F938" s="527"/>
      <c r="G938" s="527"/>
      <c r="H938" s="527"/>
      <c r="I938" s="527"/>
      <c r="J938" s="527"/>
      <c r="K938" s="527"/>
      <c r="L938" s="527"/>
      <c r="M938" s="527"/>
      <c r="N938" s="527"/>
      <c r="O938" s="530"/>
      <c r="P938" s="531"/>
      <c r="Q938" s="527"/>
      <c r="R938" s="527"/>
      <c r="S938" s="527"/>
      <c r="T938" s="527"/>
      <c r="U938" s="527"/>
      <c r="V938" s="527"/>
      <c r="W938" s="527"/>
      <c r="X938" s="527"/>
      <c r="Y938" s="527"/>
      <c r="Z938" s="527"/>
      <c r="AA938" s="527"/>
    </row>
    <row r="939" spans="1:27" ht="15.75" customHeight="1">
      <c r="A939" s="527"/>
      <c r="B939" s="647"/>
      <c r="C939" s="527"/>
      <c r="D939" s="527"/>
      <c r="E939" s="527"/>
      <c r="F939" s="527"/>
      <c r="G939" s="527"/>
      <c r="H939" s="527"/>
      <c r="I939" s="527"/>
      <c r="J939" s="527"/>
      <c r="K939" s="527"/>
      <c r="L939" s="527"/>
      <c r="M939" s="527"/>
      <c r="N939" s="527"/>
      <c r="O939" s="530"/>
      <c r="P939" s="531"/>
      <c r="Q939" s="527"/>
      <c r="R939" s="527"/>
      <c r="S939" s="527"/>
      <c r="T939" s="527"/>
      <c r="U939" s="527"/>
      <c r="V939" s="527"/>
      <c r="W939" s="527"/>
      <c r="X939" s="527"/>
      <c r="Y939" s="527"/>
      <c r="Z939" s="527"/>
      <c r="AA939" s="527"/>
    </row>
    <row r="940" spans="1:27" ht="15.75" customHeight="1">
      <c r="A940" s="527"/>
      <c r="B940" s="647"/>
      <c r="C940" s="527"/>
      <c r="D940" s="527"/>
      <c r="E940" s="527"/>
      <c r="F940" s="527"/>
      <c r="G940" s="527"/>
      <c r="H940" s="527"/>
      <c r="I940" s="527"/>
      <c r="J940" s="527"/>
      <c r="K940" s="527"/>
      <c r="L940" s="527"/>
      <c r="M940" s="527"/>
      <c r="N940" s="527"/>
      <c r="O940" s="530"/>
      <c r="P940" s="531"/>
      <c r="Q940" s="527"/>
      <c r="R940" s="527"/>
      <c r="S940" s="527"/>
      <c r="T940" s="527"/>
      <c r="U940" s="527"/>
      <c r="V940" s="527"/>
      <c r="W940" s="527"/>
      <c r="X940" s="527"/>
      <c r="Y940" s="527"/>
      <c r="Z940" s="527"/>
      <c r="AA940" s="527"/>
    </row>
    <row r="941" spans="1:27" ht="15.75" customHeight="1">
      <c r="A941" s="527"/>
      <c r="B941" s="647"/>
      <c r="C941" s="527"/>
      <c r="D941" s="527"/>
      <c r="E941" s="527"/>
      <c r="F941" s="527"/>
      <c r="G941" s="527"/>
      <c r="H941" s="527"/>
      <c r="I941" s="527"/>
      <c r="J941" s="527"/>
      <c r="K941" s="527"/>
      <c r="L941" s="527"/>
      <c r="M941" s="527"/>
      <c r="N941" s="527"/>
      <c r="O941" s="530"/>
      <c r="P941" s="531"/>
      <c r="Q941" s="527"/>
      <c r="R941" s="527"/>
      <c r="S941" s="527"/>
      <c r="T941" s="527"/>
      <c r="U941" s="527"/>
      <c r="V941" s="527"/>
      <c r="W941" s="527"/>
      <c r="X941" s="527"/>
      <c r="Y941" s="527"/>
      <c r="Z941" s="527"/>
      <c r="AA941" s="527"/>
    </row>
    <row r="942" spans="1:27" ht="15.75" customHeight="1">
      <c r="A942" s="527"/>
      <c r="B942" s="647"/>
      <c r="C942" s="527"/>
      <c r="D942" s="527"/>
      <c r="E942" s="527"/>
      <c r="F942" s="527"/>
      <c r="G942" s="527"/>
      <c r="H942" s="527"/>
      <c r="I942" s="527"/>
      <c r="J942" s="527"/>
      <c r="K942" s="527"/>
      <c r="L942" s="527"/>
      <c r="M942" s="527"/>
      <c r="N942" s="527"/>
      <c r="O942" s="530"/>
      <c r="P942" s="531"/>
      <c r="Q942" s="527"/>
      <c r="R942" s="527"/>
      <c r="S942" s="527"/>
      <c r="T942" s="527"/>
      <c r="U942" s="527"/>
      <c r="V942" s="527"/>
      <c r="W942" s="527"/>
      <c r="X942" s="527"/>
      <c r="Y942" s="527"/>
      <c r="Z942" s="527"/>
      <c r="AA942" s="527"/>
    </row>
    <row r="943" spans="1:27" ht="15.75" customHeight="1">
      <c r="A943" s="527"/>
      <c r="B943" s="647"/>
      <c r="C943" s="527"/>
      <c r="D943" s="527"/>
      <c r="E943" s="527"/>
      <c r="F943" s="527"/>
      <c r="G943" s="527"/>
      <c r="H943" s="527"/>
      <c r="I943" s="527"/>
      <c r="J943" s="527"/>
      <c r="K943" s="527"/>
      <c r="L943" s="527"/>
      <c r="M943" s="527"/>
      <c r="N943" s="527"/>
      <c r="O943" s="530"/>
      <c r="P943" s="531"/>
      <c r="Q943" s="527"/>
      <c r="R943" s="527"/>
      <c r="S943" s="527"/>
      <c r="T943" s="527"/>
      <c r="U943" s="527"/>
      <c r="V943" s="527"/>
      <c r="W943" s="527"/>
      <c r="X943" s="527"/>
      <c r="Y943" s="527"/>
      <c r="Z943" s="527"/>
      <c r="AA943" s="527"/>
    </row>
    <row r="944" spans="1:27" ht="15.75" customHeight="1">
      <c r="A944" s="527"/>
      <c r="B944" s="647"/>
      <c r="C944" s="527"/>
      <c r="D944" s="527"/>
      <c r="E944" s="527"/>
      <c r="F944" s="527"/>
      <c r="G944" s="527"/>
      <c r="H944" s="527"/>
      <c r="I944" s="527"/>
      <c r="J944" s="527"/>
      <c r="K944" s="527"/>
      <c r="L944" s="527"/>
      <c r="M944" s="527"/>
      <c r="N944" s="527"/>
      <c r="O944" s="530"/>
      <c r="P944" s="531"/>
      <c r="Q944" s="527"/>
      <c r="R944" s="527"/>
      <c r="S944" s="527"/>
      <c r="T944" s="527"/>
      <c r="U944" s="527"/>
      <c r="V944" s="527"/>
      <c r="W944" s="527"/>
      <c r="X944" s="527"/>
      <c r="Y944" s="527"/>
      <c r="Z944" s="527"/>
      <c r="AA944" s="527"/>
    </row>
    <row r="945" spans="1:27" ht="15.75" customHeight="1">
      <c r="A945" s="527"/>
      <c r="B945" s="647"/>
      <c r="C945" s="527"/>
      <c r="D945" s="527"/>
      <c r="E945" s="527"/>
      <c r="F945" s="527"/>
      <c r="G945" s="527"/>
      <c r="H945" s="527"/>
      <c r="I945" s="527"/>
      <c r="J945" s="527"/>
      <c r="K945" s="527"/>
      <c r="L945" s="527"/>
      <c r="M945" s="527"/>
      <c r="N945" s="527"/>
      <c r="O945" s="530"/>
      <c r="P945" s="531"/>
      <c r="Q945" s="527"/>
      <c r="R945" s="527"/>
      <c r="S945" s="527"/>
      <c r="T945" s="527"/>
      <c r="U945" s="527"/>
      <c r="V945" s="527"/>
      <c r="W945" s="527"/>
      <c r="X945" s="527"/>
      <c r="Y945" s="527"/>
      <c r="Z945" s="527"/>
      <c r="AA945" s="527"/>
    </row>
    <row r="946" spans="1:27" ht="15.75" customHeight="1">
      <c r="A946" s="527"/>
      <c r="B946" s="647"/>
      <c r="C946" s="527"/>
      <c r="D946" s="527"/>
      <c r="E946" s="527"/>
      <c r="F946" s="527"/>
      <c r="G946" s="527"/>
      <c r="H946" s="527"/>
      <c r="I946" s="527"/>
      <c r="J946" s="527"/>
      <c r="K946" s="527"/>
      <c r="L946" s="527"/>
      <c r="M946" s="527"/>
      <c r="N946" s="527"/>
      <c r="O946" s="530"/>
      <c r="P946" s="531"/>
      <c r="Q946" s="527"/>
      <c r="R946" s="527"/>
      <c r="S946" s="527"/>
      <c r="T946" s="527"/>
      <c r="U946" s="527"/>
      <c r="V946" s="527"/>
      <c r="W946" s="527"/>
      <c r="X946" s="527"/>
      <c r="Y946" s="527"/>
      <c r="Z946" s="527"/>
      <c r="AA946" s="527"/>
    </row>
    <row r="947" spans="1:27" ht="15.75" customHeight="1">
      <c r="A947" s="527"/>
      <c r="B947" s="647"/>
      <c r="C947" s="527"/>
      <c r="D947" s="527"/>
      <c r="E947" s="527"/>
      <c r="F947" s="527"/>
      <c r="G947" s="527"/>
      <c r="H947" s="527"/>
      <c r="I947" s="527"/>
      <c r="J947" s="527"/>
      <c r="K947" s="527"/>
      <c r="L947" s="527"/>
      <c r="M947" s="527"/>
      <c r="N947" s="527"/>
      <c r="O947" s="530"/>
      <c r="P947" s="531"/>
      <c r="Q947" s="527"/>
      <c r="R947" s="527"/>
      <c r="S947" s="527"/>
      <c r="T947" s="527"/>
      <c r="U947" s="527"/>
      <c r="V947" s="527"/>
      <c r="W947" s="527"/>
      <c r="X947" s="527"/>
      <c r="Y947" s="527"/>
      <c r="Z947" s="527"/>
      <c r="AA947" s="527"/>
    </row>
    <row r="948" spans="1:27" ht="15.75" customHeight="1">
      <c r="A948" s="527"/>
      <c r="B948" s="647"/>
      <c r="C948" s="527"/>
      <c r="D948" s="527"/>
      <c r="E948" s="527"/>
      <c r="F948" s="527"/>
      <c r="G948" s="527"/>
      <c r="H948" s="527"/>
      <c r="I948" s="527"/>
      <c r="J948" s="527"/>
      <c r="K948" s="527"/>
      <c r="L948" s="527"/>
      <c r="M948" s="527"/>
      <c r="N948" s="527"/>
      <c r="O948" s="530"/>
      <c r="P948" s="531"/>
      <c r="Q948" s="527"/>
      <c r="R948" s="527"/>
      <c r="S948" s="527"/>
      <c r="T948" s="527"/>
      <c r="U948" s="527"/>
      <c r="V948" s="527"/>
      <c r="W948" s="527"/>
      <c r="X948" s="527"/>
      <c r="Y948" s="527"/>
      <c r="Z948" s="527"/>
      <c r="AA948" s="527"/>
    </row>
    <row r="949" spans="1:27" ht="15.75" customHeight="1">
      <c r="A949" s="527"/>
      <c r="B949" s="647"/>
      <c r="C949" s="527"/>
      <c r="D949" s="527"/>
      <c r="E949" s="527"/>
      <c r="F949" s="527"/>
      <c r="G949" s="527"/>
      <c r="H949" s="527"/>
      <c r="I949" s="527"/>
      <c r="J949" s="527"/>
      <c r="K949" s="527"/>
      <c r="L949" s="527"/>
      <c r="M949" s="527"/>
      <c r="N949" s="527"/>
      <c r="O949" s="530"/>
      <c r="P949" s="531"/>
      <c r="Q949" s="527"/>
      <c r="R949" s="527"/>
      <c r="S949" s="527"/>
      <c r="T949" s="527"/>
      <c r="U949" s="527"/>
      <c r="V949" s="527"/>
      <c r="W949" s="527"/>
      <c r="X949" s="527"/>
      <c r="Y949" s="527"/>
      <c r="Z949" s="527"/>
      <c r="AA949" s="527"/>
    </row>
    <row r="950" spans="1:27" ht="15.75" customHeight="1">
      <c r="A950" s="527"/>
      <c r="B950" s="647"/>
      <c r="C950" s="527"/>
      <c r="D950" s="527"/>
      <c r="E950" s="527"/>
      <c r="F950" s="527"/>
      <c r="G950" s="527"/>
      <c r="H950" s="527"/>
      <c r="I950" s="527"/>
      <c r="J950" s="527"/>
      <c r="K950" s="527"/>
      <c r="L950" s="527"/>
      <c r="M950" s="527"/>
      <c r="N950" s="527"/>
      <c r="O950" s="530"/>
      <c r="P950" s="531"/>
      <c r="Q950" s="527"/>
      <c r="R950" s="527"/>
      <c r="S950" s="527"/>
      <c r="T950" s="527"/>
      <c r="U950" s="527"/>
      <c r="V950" s="527"/>
      <c r="W950" s="527"/>
      <c r="X950" s="527"/>
      <c r="Y950" s="527"/>
      <c r="Z950" s="527"/>
      <c r="AA950" s="527"/>
    </row>
    <row r="951" spans="1:27" ht="15.75" customHeight="1">
      <c r="A951" s="527"/>
      <c r="B951" s="647"/>
      <c r="C951" s="527"/>
      <c r="D951" s="527"/>
      <c r="E951" s="527"/>
      <c r="F951" s="527"/>
      <c r="G951" s="527"/>
      <c r="H951" s="527"/>
      <c r="I951" s="527"/>
      <c r="J951" s="527"/>
      <c r="K951" s="527"/>
      <c r="L951" s="527"/>
      <c r="M951" s="527"/>
      <c r="N951" s="527"/>
      <c r="O951" s="530"/>
      <c r="P951" s="531"/>
      <c r="Q951" s="527"/>
      <c r="R951" s="527"/>
      <c r="S951" s="527"/>
      <c r="T951" s="527"/>
      <c r="U951" s="527"/>
      <c r="V951" s="527"/>
      <c r="W951" s="527"/>
      <c r="X951" s="527"/>
      <c r="Y951" s="527"/>
      <c r="Z951" s="527"/>
      <c r="AA951" s="527"/>
    </row>
    <row r="952" spans="1:27" ht="15.75" customHeight="1">
      <c r="A952" s="527"/>
      <c r="B952" s="647"/>
      <c r="C952" s="527"/>
      <c r="D952" s="527"/>
      <c r="E952" s="527"/>
      <c r="F952" s="527"/>
      <c r="G952" s="527"/>
      <c r="H952" s="527"/>
      <c r="I952" s="527"/>
      <c r="J952" s="527"/>
      <c r="K952" s="527"/>
      <c r="L952" s="527"/>
      <c r="M952" s="527"/>
      <c r="N952" s="527"/>
      <c r="O952" s="530"/>
      <c r="P952" s="531"/>
      <c r="Q952" s="527"/>
      <c r="R952" s="527"/>
      <c r="S952" s="527"/>
      <c r="T952" s="527"/>
      <c r="U952" s="527"/>
      <c r="V952" s="527"/>
      <c r="W952" s="527"/>
      <c r="X952" s="527"/>
      <c r="Y952" s="527"/>
      <c r="Z952" s="527"/>
      <c r="AA952" s="527"/>
    </row>
    <row r="953" spans="1:27" ht="15.75" customHeight="1">
      <c r="A953" s="527"/>
      <c r="B953" s="647"/>
      <c r="C953" s="527"/>
      <c r="D953" s="527"/>
      <c r="E953" s="527"/>
      <c r="F953" s="527"/>
      <c r="G953" s="527"/>
      <c r="H953" s="527"/>
      <c r="I953" s="527"/>
      <c r="J953" s="527"/>
      <c r="K953" s="527"/>
      <c r="L953" s="527"/>
      <c r="M953" s="527"/>
      <c r="N953" s="527"/>
      <c r="O953" s="530"/>
      <c r="P953" s="531"/>
      <c r="Q953" s="527"/>
      <c r="R953" s="527"/>
      <c r="S953" s="527"/>
      <c r="T953" s="527"/>
      <c r="U953" s="527"/>
      <c r="V953" s="527"/>
      <c r="W953" s="527"/>
      <c r="X953" s="527"/>
      <c r="Y953" s="527"/>
      <c r="Z953" s="527"/>
      <c r="AA953" s="527"/>
    </row>
    <row r="954" spans="1:27" ht="15.75" customHeight="1">
      <c r="A954" s="527"/>
      <c r="B954" s="647"/>
      <c r="C954" s="527"/>
      <c r="D954" s="527"/>
      <c r="E954" s="527"/>
      <c r="F954" s="527"/>
      <c r="G954" s="527"/>
      <c r="H954" s="527"/>
      <c r="I954" s="527"/>
      <c r="J954" s="527"/>
      <c r="K954" s="527"/>
      <c r="L954" s="527"/>
      <c r="M954" s="527"/>
      <c r="N954" s="527"/>
      <c r="O954" s="530"/>
      <c r="P954" s="531"/>
      <c r="Q954" s="527"/>
      <c r="R954" s="527"/>
      <c r="S954" s="527"/>
      <c r="T954" s="527"/>
      <c r="U954" s="527"/>
      <c r="V954" s="527"/>
      <c r="W954" s="527"/>
      <c r="X954" s="527"/>
      <c r="Y954" s="527"/>
      <c r="Z954" s="527"/>
      <c r="AA954" s="527"/>
    </row>
    <row r="955" spans="1:27" ht="15.75" customHeight="1">
      <c r="A955" s="527"/>
      <c r="B955" s="647"/>
      <c r="C955" s="527"/>
      <c r="D955" s="527"/>
      <c r="E955" s="527"/>
      <c r="F955" s="527"/>
      <c r="G955" s="527"/>
      <c r="H955" s="527"/>
      <c r="I955" s="527"/>
      <c r="J955" s="527"/>
      <c r="K955" s="527"/>
      <c r="L955" s="527"/>
      <c r="M955" s="527"/>
      <c r="N955" s="527"/>
      <c r="O955" s="530"/>
      <c r="P955" s="531"/>
      <c r="Q955" s="527"/>
      <c r="R955" s="527"/>
      <c r="S955" s="527"/>
      <c r="T955" s="527"/>
      <c r="U955" s="527"/>
      <c r="V955" s="527"/>
      <c r="W955" s="527"/>
      <c r="X955" s="527"/>
      <c r="Y955" s="527"/>
      <c r="Z955" s="527"/>
      <c r="AA955" s="527"/>
    </row>
    <row r="956" spans="1:27" ht="15.75" customHeight="1">
      <c r="A956" s="527"/>
      <c r="B956" s="647"/>
      <c r="C956" s="527"/>
      <c r="D956" s="527"/>
      <c r="E956" s="527"/>
      <c r="F956" s="527"/>
      <c r="G956" s="527"/>
      <c r="H956" s="527"/>
      <c r="I956" s="527"/>
      <c r="J956" s="527"/>
      <c r="K956" s="527"/>
      <c r="L956" s="527"/>
      <c r="M956" s="527"/>
      <c r="N956" s="527"/>
      <c r="O956" s="530"/>
      <c r="P956" s="531"/>
      <c r="Q956" s="527"/>
      <c r="R956" s="527"/>
      <c r="S956" s="527"/>
      <c r="T956" s="527"/>
      <c r="U956" s="527"/>
      <c r="V956" s="527"/>
      <c r="W956" s="527"/>
      <c r="X956" s="527"/>
      <c r="Y956" s="527"/>
      <c r="Z956" s="527"/>
      <c r="AA956" s="527"/>
    </row>
    <row r="957" spans="1:27" ht="15.75" customHeight="1">
      <c r="A957" s="527"/>
      <c r="B957" s="647"/>
      <c r="C957" s="527"/>
      <c r="D957" s="527"/>
      <c r="E957" s="527"/>
      <c r="F957" s="527"/>
      <c r="G957" s="527"/>
      <c r="H957" s="527"/>
      <c r="I957" s="527"/>
      <c r="J957" s="527"/>
      <c r="K957" s="527"/>
      <c r="L957" s="527"/>
      <c r="M957" s="527"/>
      <c r="N957" s="527"/>
      <c r="O957" s="530"/>
      <c r="P957" s="531"/>
      <c r="Q957" s="527"/>
      <c r="R957" s="527"/>
      <c r="S957" s="527"/>
      <c r="T957" s="527"/>
      <c r="U957" s="527"/>
      <c r="V957" s="527"/>
      <c r="W957" s="527"/>
      <c r="X957" s="527"/>
      <c r="Y957" s="527"/>
      <c r="Z957" s="527"/>
      <c r="AA957" s="527"/>
    </row>
    <row r="958" spans="1:27" ht="15.75" customHeight="1">
      <c r="A958" s="527"/>
      <c r="B958" s="647"/>
      <c r="C958" s="527"/>
      <c r="D958" s="527"/>
      <c r="E958" s="527"/>
      <c r="F958" s="527"/>
      <c r="G958" s="527"/>
      <c r="H958" s="527"/>
      <c r="I958" s="527"/>
      <c r="J958" s="527"/>
      <c r="K958" s="527"/>
      <c r="L958" s="527"/>
      <c r="M958" s="527"/>
      <c r="N958" s="527"/>
      <c r="O958" s="530"/>
      <c r="P958" s="531"/>
      <c r="Q958" s="527"/>
      <c r="R958" s="527"/>
      <c r="S958" s="527"/>
      <c r="T958" s="527"/>
      <c r="U958" s="527"/>
      <c r="V958" s="527"/>
      <c r="W958" s="527"/>
      <c r="X958" s="527"/>
      <c r="Y958" s="527"/>
      <c r="Z958" s="527"/>
      <c r="AA958" s="527"/>
    </row>
    <row r="959" spans="1:27" ht="15.75" customHeight="1">
      <c r="A959" s="527"/>
      <c r="B959" s="647"/>
      <c r="C959" s="527"/>
      <c r="D959" s="527"/>
      <c r="E959" s="527"/>
      <c r="F959" s="527"/>
      <c r="G959" s="527"/>
      <c r="H959" s="527"/>
      <c r="I959" s="527"/>
      <c r="J959" s="527"/>
      <c r="K959" s="527"/>
      <c r="L959" s="527"/>
      <c r="M959" s="527"/>
      <c r="N959" s="527"/>
      <c r="O959" s="530"/>
      <c r="P959" s="531"/>
      <c r="Q959" s="527"/>
      <c r="R959" s="527"/>
      <c r="S959" s="527"/>
      <c r="T959" s="527"/>
      <c r="U959" s="527"/>
      <c r="V959" s="527"/>
      <c r="W959" s="527"/>
      <c r="X959" s="527"/>
      <c r="Y959" s="527"/>
      <c r="Z959" s="527"/>
      <c r="AA959" s="527"/>
    </row>
    <row r="960" spans="1:27" ht="15.75" customHeight="1">
      <c r="A960" s="527"/>
      <c r="B960" s="647"/>
      <c r="C960" s="527"/>
      <c r="D960" s="527"/>
      <c r="E960" s="527"/>
      <c r="F960" s="527"/>
      <c r="G960" s="527"/>
      <c r="H960" s="527"/>
      <c r="I960" s="527"/>
      <c r="J960" s="527"/>
      <c r="K960" s="527"/>
      <c r="L960" s="527"/>
      <c r="M960" s="527"/>
      <c r="N960" s="527"/>
      <c r="O960" s="530"/>
      <c r="P960" s="531"/>
      <c r="Q960" s="527"/>
      <c r="R960" s="527"/>
      <c r="S960" s="527"/>
      <c r="T960" s="527"/>
      <c r="U960" s="527"/>
      <c r="V960" s="527"/>
      <c r="W960" s="527"/>
      <c r="X960" s="527"/>
      <c r="Y960" s="527"/>
      <c r="Z960" s="527"/>
      <c r="AA960" s="527"/>
    </row>
    <row r="961" spans="1:27" ht="15.75" customHeight="1">
      <c r="A961" s="527"/>
      <c r="B961" s="647"/>
      <c r="C961" s="527"/>
      <c r="D961" s="527"/>
      <c r="E961" s="527"/>
      <c r="F961" s="527"/>
      <c r="G961" s="527"/>
      <c r="H961" s="527"/>
      <c r="I961" s="527"/>
      <c r="J961" s="527"/>
      <c r="K961" s="527"/>
      <c r="L961" s="527"/>
      <c r="M961" s="527"/>
      <c r="N961" s="527"/>
      <c r="O961" s="530"/>
      <c r="P961" s="531"/>
      <c r="Q961" s="527"/>
      <c r="R961" s="527"/>
      <c r="S961" s="527"/>
      <c r="T961" s="527"/>
      <c r="U961" s="527"/>
      <c r="V961" s="527"/>
      <c r="W961" s="527"/>
      <c r="X961" s="527"/>
      <c r="Y961" s="527"/>
      <c r="Z961" s="527"/>
      <c r="AA961" s="527"/>
    </row>
    <row r="962" spans="1:27" ht="15.75" customHeight="1">
      <c r="A962" s="527"/>
      <c r="B962" s="647"/>
      <c r="C962" s="527"/>
      <c r="D962" s="527"/>
      <c r="E962" s="527"/>
      <c r="F962" s="527"/>
      <c r="G962" s="527"/>
      <c r="H962" s="527"/>
      <c r="I962" s="527"/>
      <c r="J962" s="527"/>
      <c r="K962" s="527"/>
      <c r="L962" s="527"/>
      <c r="M962" s="527"/>
      <c r="N962" s="527"/>
      <c r="O962" s="530"/>
      <c r="P962" s="531"/>
      <c r="Q962" s="527"/>
      <c r="R962" s="527"/>
      <c r="S962" s="527"/>
      <c r="T962" s="527"/>
      <c r="U962" s="527"/>
      <c r="V962" s="527"/>
      <c r="W962" s="527"/>
      <c r="X962" s="527"/>
      <c r="Y962" s="527"/>
      <c r="Z962" s="527"/>
      <c r="AA962" s="527"/>
    </row>
    <row r="963" spans="1:27" ht="15.75" customHeight="1">
      <c r="A963" s="527"/>
      <c r="B963" s="647"/>
      <c r="C963" s="527"/>
      <c r="D963" s="527"/>
      <c r="E963" s="527"/>
      <c r="F963" s="527"/>
      <c r="G963" s="527"/>
      <c r="H963" s="527"/>
      <c r="I963" s="527"/>
      <c r="J963" s="527"/>
      <c r="K963" s="527"/>
      <c r="L963" s="527"/>
      <c r="M963" s="527"/>
      <c r="N963" s="527"/>
      <c r="O963" s="530"/>
      <c r="P963" s="531"/>
      <c r="Q963" s="527"/>
      <c r="R963" s="527"/>
      <c r="S963" s="527"/>
      <c r="T963" s="527"/>
      <c r="U963" s="527"/>
      <c r="V963" s="527"/>
      <c r="W963" s="527"/>
      <c r="X963" s="527"/>
      <c r="Y963" s="527"/>
      <c r="Z963" s="527"/>
      <c r="AA963" s="527"/>
    </row>
    <row r="964" spans="1:27" ht="15.75" customHeight="1">
      <c r="A964" s="527"/>
      <c r="B964" s="647"/>
      <c r="C964" s="527"/>
      <c r="D964" s="527"/>
      <c r="E964" s="527"/>
      <c r="F964" s="527"/>
      <c r="G964" s="527"/>
      <c r="H964" s="527"/>
      <c r="I964" s="527"/>
      <c r="J964" s="527"/>
      <c r="K964" s="527"/>
      <c r="L964" s="527"/>
      <c r="M964" s="527"/>
      <c r="N964" s="527"/>
      <c r="O964" s="530"/>
      <c r="P964" s="531"/>
      <c r="Q964" s="527"/>
      <c r="R964" s="527"/>
      <c r="S964" s="527"/>
      <c r="T964" s="527"/>
      <c r="U964" s="527"/>
      <c r="V964" s="527"/>
      <c r="W964" s="527"/>
      <c r="X964" s="527"/>
      <c r="Y964" s="527"/>
      <c r="Z964" s="527"/>
      <c r="AA964" s="527"/>
    </row>
    <row r="965" spans="1:27" ht="15.75" customHeight="1">
      <c r="A965" s="527"/>
      <c r="B965" s="647"/>
      <c r="C965" s="527"/>
      <c r="D965" s="527"/>
      <c r="E965" s="527"/>
      <c r="F965" s="527"/>
      <c r="G965" s="527"/>
      <c r="H965" s="527"/>
      <c r="I965" s="527"/>
      <c r="J965" s="527"/>
      <c r="K965" s="527"/>
      <c r="L965" s="527"/>
      <c r="M965" s="527"/>
      <c r="N965" s="527"/>
      <c r="O965" s="530"/>
      <c r="P965" s="531"/>
      <c r="Q965" s="527"/>
      <c r="R965" s="527"/>
      <c r="S965" s="527"/>
      <c r="T965" s="527"/>
      <c r="U965" s="527"/>
      <c r="V965" s="527"/>
      <c r="W965" s="527"/>
      <c r="X965" s="527"/>
      <c r="Y965" s="527"/>
      <c r="Z965" s="527"/>
      <c r="AA965" s="527"/>
    </row>
    <row r="966" spans="1:27" ht="15.75" customHeight="1">
      <c r="A966" s="527"/>
      <c r="B966" s="647"/>
      <c r="C966" s="527"/>
      <c r="D966" s="527"/>
      <c r="E966" s="527"/>
      <c r="F966" s="527"/>
      <c r="G966" s="527"/>
      <c r="H966" s="527"/>
      <c r="I966" s="527"/>
      <c r="J966" s="527"/>
      <c r="K966" s="527"/>
      <c r="L966" s="527"/>
      <c r="M966" s="527"/>
      <c r="N966" s="527"/>
      <c r="O966" s="530"/>
      <c r="P966" s="531"/>
      <c r="Q966" s="527"/>
      <c r="R966" s="527"/>
      <c r="S966" s="527"/>
      <c r="T966" s="527"/>
      <c r="U966" s="527"/>
      <c r="V966" s="527"/>
      <c r="W966" s="527"/>
      <c r="X966" s="527"/>
      <c r="Y966" s="527"/>
      <c r="Z966" s="527"/>
      <c r="AA966" s="527"/>
    </row>
    <row r="967" spans="1:27" ht="15.75" customHeight="1">
      <c r="A967" s="527"/>
      <c r="B967" s="647"/>
      <c r="C967" s="527"/>
      <c r="D967" s="527"/>
      <c r="E967" s="527"/>
      <c r="F967" s="527"/>
      <c r="G967" s="527"/>
      <c r="H967" s="527"/>
      <c r="I967" s="527"/>
      <c r="J967" s="527"/>
      <c r="K967" s="527"/>
      <c r="L967" s="527"/>
      <c r="M967" s="527"/>
      <c r="N967" s="527"/>
      <c r="O967" s="530"/>
      <c r="P967" s="531"/>
      <c r="Q967" s="527"/>
      <c r="R967" s="527"/>
      <c r="S967" s="527"/>
      <c r="T967" s="527"/>
      <c r="U967" s="527"/>
      <c r="V967" s="527"/>
      <c r="W967" s="527"/>
      <c r="X967" s="527"/>
      <c r="Y967" s="527"/>
      <c r="Z967" s="527"/>
      <c r="AA967" s="527"/>
    </row>
    <row r="968" spans="1:27" ht="15.75" customHeight="1">
      <c r="A968" s="527"/>
      <c r="B968" s="647"/>
      <c r="C968" s="527"/>
      <c r="D968" s="527"/>
      <c r="E968" s="527"/>
      <c r="F968" s="527"/>
      <c r="G968" s="527"/>
      <c r="H968" s="527"/>
      <c r="I968" s="527"/>
      <c r="J968" s="527"/>
      <c r="K968" s="527"/>
      <c r="L968" s="527"/>
      <c r="M968" s="527"/>
      <c r="N968" s="527"/>
      <c r="O968" s="530"/>
      <c r="P968" s="531"/>
      <c r="Q968" s="527"/>
      <c r="R968" s="527"/>
      <c r="S968" s="527"/>
      <c r="T968" s="527"/>
      <c r="U968" s="527"/>
      <c r="V968" s="527"/>
      <c r="W968" s="527"/>
      <c r="X968" s="527"/>
      <c r="Y968" s="527"/>
      <c r="Z968" s="527"/>
      <c r="AA968" s="527"/>
    </row>
    <row r="969" spans="1:27" ht="15.75" customHeight="1">
      <c r="A969" s="527"/>
      <c r="B969" s="647"/>
      <c r="C969" s="527"/>
      <c r="D969" s="527"/>
      <c r="E969" s="527"/>
      <c r="F969" s="527"/>
      <c r="G969" s="527"/>
      <c r="H969" s="527"/>
      <c r="I969" s="527"/>
      <c r="J969" s="527"/>
      <c r="K969" s="527"/>
      <c r="L969" s="527"/>
      <c r="M969" s="527"/>
      <c r="N969" s="527"/>
      <c r="O969" s="530"/>
      <c r="P969" s="531"/>
      <c r="Q969" s="527"/>
      <c r="R969" s="527"/>
      <c r="S969" s="527"/>
      <c r="T969" s="527"/>
      <c r="U969" s="527"/>
      <c r="V969" s="527"/>
      <c r="W969" s="527"/>
      <c r="X969" s="527"/>
      <c r="Y969" s="527"/>
      <c r="Z969" s="527"/>
      <c r="AA969" s="527"/>
    </row>
    <row r="970" spans="1:27" ht="15.75" customHeight="1">
      <c r="A970" s="527"/>
      <c r="B970" s="647"/>
      <c r="C970" s="527"/>
      <c r="D970" s="527"/>
      <c r="E970" s="527"/>
      <c r="F970" s="527"/>
      <c r="G970" s="527"/>
      <c r="H970" s="527"/>
      <c r="I970" s="527"/>
      <c r="J970" s="527"/>
      <c r="K970" s="527"/>
      <c r="L970" s="527"/>
      <c r="M970" s="527"/>
      <c r="N970" s="527"/>
      <c r="O970" s="530"/>
      <c r="P970" s="531"/>
      <c r="Q970" s="527"/>
      <c r="R970" s="527"/>
      <c r="S970" s="527"/>
      <c r="T970" s="527"/>
      <c r="U970" s="527"/>
      <c r="V970" s="527"/>
      <c r="W970" s="527"/>
      <c r="X970" s="527"/>
      <c r="Y970" s="527"/>
      <c r="Z970" s="527"/>
      <c r="AA970" s="527"/>
    </row>
    <row r="971" spans="1:27" ht="15.75" customHeight="1">
      <c r="A971" s="527"/>
      <c r="B971" s="647"/>
      <c r="C971" s="527"/>
      <c r="D971" s="527"/>
      <c r="E971" s="527"/>
      <c r="F971" s="527"/>
      <c r="G971" s="527"/>
      <c r="H971" s="527"/>
      <c r="I971" s="527"/>
      <c r="J971" s="527"/>
      <c r="K971" s="527"/>
      <c r="L971" s="527"/>
      <c r="M971" s="527"/>
      <c r="N971" s="527"/>
      <c r="O971" s="530"/>
      <c r="P971" s="531"/>
      <c r="Q971" s="527"/>
      <c r="R971" s="527"/>
      <c r="S971" s="527"/>
      <c r="T971" s="527"/>
      <c r="U971" s="527"/>
      <c r="V971" s="527"/>
      <c r="W971" s="527"/>
      <c r="X971" s="527"/>
      <c r="Y971" s="527"/>
      <c r="Z971" s="527"/>
      <c r="AA971" s="527"/>
    </row>
    <row r="972" spans="1:27" ht="15.75" customHeight="1">
      <c r="A972" s="527"/>
      <c r="B972" s="647"/>
      <c r="C972" s="527"/>
      <c r="D972" s="527"/>
      <c r="E972" s="527"/>
      <c r="F972" s="527"/>
      <c r="G972" s="527"/>
      <c r="H972" s="527"/>
      <c r="I972" s="527"/>
      <c r="J972" s="527"/>
      <c r="K972" s="527"/>
      <c r="L972" s="527"/>
      <c r="M972" s="527"/>
      <c r="N972" s="527"/>
      <c r="O972" s="530"/>
      <c r="P972" s="531"/>
      <c r="Q972" s="527"/>
      <c r="R972" s="527"/>
      <c r="S972" s="527"/>
      <c r="T972" s="527"/>
      <c r="U972" s="527"/>
      <c r="V972" s="527"/>
      <c r="W972" s="527"/>
      <c r="X972" s="527"/>
      <c r="Y972" s="527"/>
      <c r="Z972" s="527"/>
      <c r="AA972" s="527"/>
    </row>
    <row r="973" spans="1:27" ht="15.75" customHeight="1">
      <c r="A973" s="527"/>
      <c r="B973" s="647"/>
      <c r="C973" s="527"/>
      <c r="D973" s="527"/>
      <c r="E973" s="527"/>
      <c r="F973" s="527"/>
      <c r="G973" s="527"/>
      <c r="H973" s="527"/>
      <c r="I973" s="527"/>
      <c r="J973" s="527"/>
      <c r="K973" s="527"/>
      <c r="L973" s="527"/>
      <c r="M973" s="527"/>
      <c r="N973" s="527"/>
      <c r="O973" s="530"/>
      <c r="P973" s="531"/>
      <c r="Q973" s="527"/>
      <c r="R973" s="527"/>
      <c r="S973" s="527"/>
      <c r="T973" s="527"/>
      <c r="U973" s="527"/>
      <c r="V973" s="527"/>
      <c r="W973" s="527"/>
      <c r="X973" s="527"/>
      <c r="Y973" s="527"/>
      <c r="Z973" s="527"/>
      <c r="AA973" s="527"/>
    </row>
    <row r="974" spans="1:27" ht="15.75" customHeight="1">
      <c r="A974" s="527"/>
      <c r="B974" s="647"/>
      <c r="C974" s="527"/>
      <c r="D974" s="527"/>
      <c r="E974" s="527"/>
      <c r="F974" s="527"/>
      <c r="G974" s="527"/>
      <c r="H974" s="527"/>
      <c r="I974" s="527"/>
      <c r="J974" s="527"/>
      <c r="K974" s="527"/>
      <c r="L974" s="527"/>
      <c r="M974" s="527"/>
      <c r="N974" s="527"/>
      <c r="O974" s="530"/>
      <c r="P974" s="531"/>
      <c r="Q974" s="527"/>
      <c r="R974" s="527"/>
      <c r="S974" s="527"/>
      <c r="T974" s="527"/>
      <c r="U974" s="527"/>
      <c r="V974" s="527"/>
      <c r="W974" s="527"/>
      <c r="X974" s="527"/>
      <c r="Y974" s="527"/>
      <c r="Z974" s="527"/>
      <c r="AA974" s="527"/>
    </row>
    <row r="975" spans="1:27" ht="15.75" customHeight="1">
      <c r="A975" s="527"/>
      <c r="B975" s="647"/>
      <c r="C975" s="527"/>
      <c r="D975" s="527"/>
      <c r="E975" s="527"/>
      <c r="F975" s="527"/>
      <c r="G975" s="527"/>
      <c r="H975" s="527"/>
      <c r="I975" s="527"/>
      <c r="J975" s="527"/>
      <c r="K975" s="527"/>
      <c r="L975" s="527"/>
      <c r="M975" s="527"/>
      <c r="N975" s="527"/>
      <c r="O975" s="530"/>
      <c r="P975" s="531"/>
      <c r="Q975" s="527"/>
      <c r="R975" s="527"/>
      <c r="S975" s="527"/>
      <c r="T975" s="527"/>
      <c r="U975" s="527"/>
      <c r="V975" s="527"/>
      <c r="W975" s="527"/>
      <c r="X975" s="527"/>
      <c r="Y975" s="527"/>
      <c r="Z975" s="527"/>
      <c r="AA975" s="527"/>
    </row>
    <row r="976" spans="1:27" ht="15.75" customHeight="1">
      <c r="A976" s="527"/>
      <c r="B976" s="647"/>
      <c r="C976" s="527"/>
      <c r="D976" s="527"/>
      <c r="E976" s="527"/>
      <c r="F976" s="527"/>
      <c r="G976" s="527"/>
      <c r="H976" s="527"/>
      <c r="I976" s="527"/>
      <c r="J976" s="527"/>
      <c r="K976" s="527"/>
      <c r="L976" s="527"/>
      <c r="M976" s="527"/>
      <c r="N976" s="527"/>
      <c r="O976" s="530"/>
      <c r="P976" s="531"/>
      <c r="Q976" s="527"/>
      <c r="R976" s="527"/>
      <c r="S976" s="527"/>
      <c r="T976" s="527"/>
      <c r="U976" s="527"/>
      <c r="V976" s="527"/>
      <c r="W976" s="527"/>
      <c r="X976" s="527"/>
      <c r="Y976" s="527"/>
      <c r="Z976" s="527"/>
      <c r="AA976" s="527"/>
    </row>
    <row r="977" spans="1:27" ht="15.75" customHeight="1">
      <c r="A977" s="527"/>
      <c r="B977" s="647"/>
      <c r="C977" s="527"/>
      <c r="D977" s="527"/>
      <c r="E977" s="527"/>
      <c r="F977" s="527"/>
      <c r="G977" s="527"/>
      <c r="H977" s="527"/>
      <c r="I977" s="527"/>
      <c r="J977" s="527"/>
      <c r="K977" s="527"/>
      <c r="L977" s="527"/>
      <c r="M977" s="527"/>
      <c r="N977" s="527"/>
      <c r="O977" s="530"/>
      <c r="P977" s="531"/>
      <c r="Q977" s="527"/>
      <c r="R977" s="527"/>
      <c r="S977" s="527"/>
      <c r="T977" s="527"/>
      <c r="U977" s="527"/>
      <c r="V977" s="527"/>
      <c r="W977" s="527"/>
      <c r="X977" s="527"/>
      <c r="Y977" s="527"/>
      <c r="Z977" s="527"/>
      <c r="AA977" s="527"/>
    </row>
    <row r="978" spans="1:27" ht="15.75" customHeight="1">
      <c r="A978" s="527"/>
      <c r="B978" s="647"/>
      <c r="C978" s="527"/>
      <c r="D978" s="527"/>
      <c r="E978" s="527"/>
      <c r="F978" s="527"/>
      <c r="G978" s="527"/>
      <c r="H978" s="527"/>
      <c r="I978" s="527"/>
      <c r="J978" s="527"/>
      <c r="K978" s="527"/>
      <c r="L978" s="527"/>
      <c r="M978" s="527"/>
      <c r="N978" s="527"/>
      <c r="O978" s="530"/>
      <c r="P978" s="531"/>
      <c r="Q978" s="527"/>
      <c r="R978" s="527"/>
      <c r="S978" s="527"/>
      <c r="T978" s="527"/>
      <c r="U978" s="527"/>
      <c r="V978" s="527"/>
      <c r="W978" s="527"/>
      <c r="X978" s="527"/>
      <c r="Y978" s="527"/>
      <c r="Z978" s="527"/>
      <c r="AA978" s="527"/>
    </row>
    <row r="979" spans="1:27" ht="15.75" customHeight="1">
      <c r="A979" s="527"/>
      <c r="B979" s="647"/>
      <c r="C979" s="527"/>
      <c r="D979" s="527"/>
      <c r="E979" s="527"/>
      <c r="F979" s="527"/>
      <c r="G979" s="527"/>
      <c r="H979" s="527"/>
      <c r="I979" s="527"/>
      <c r="J979" s="527"/>
      <c r="K979" s="527"/>
      <c r="L979" s="527"/>
      <c r="M979" s="527"/>
      <c r="N979" s="527"/>
      <c r="O979" s="530"/>
      <c r="P979" s="531"/>
      <c r="Q979" s="527"/>
      <c r="R979" s="527"/>
      <c r="S979" s="527"/>
      <c r="T979" s="527"/>
      <c r="U979" s="527"/>
      <c r="V979" s="527"/>
      <c r="W979" s="527"/>
      <c r="X979" s="527"/>
      <c r="Y979" s="527"/>
      <c r="Z979" s="527"/>
      <c r="AA979" s="527"/>
    </row>
    <row r="980" spans="1:27" ht="15.75" customHeight="1">
      <c r="A980" s="527"/>
      <c r="B980" s="647"/>
      <c r="C980" s="527"/>
      <c r="D980" s="527"/>
      <c r="E980" s="527"/>
      <c r="F980" s="527"/>
      <c r="G980" s="527"/>
      <c r="H980" s="527"/>
      <c r="I980" s="527"/>
      <c r="J980" s="527"/>
      <c r="K980" s="527"/>
      <c r="L980" s="527"/>
      <c r="M980" s="527"/>
      <c r="N980" s="527"/>
      <c r="O980" s="530"/>
      <c r="P980" s="531"/>
      <c r="Q980" s="527"/>
      <c r="R980" s="527"/>
      <c r="S980" s="527"/>
      <c r="T980" s="527"/>
      <c r="U980" s="527"/>
      <c r="V980" s="527"/>
      <c r="W980" s="527"/>
      <c r="X980" s="527"/>
      <c r="Y980" s="527"/>
      <c r="Z980" s="527"/>
      <c r="AA980" s="527"/>
    </row>
    <row r="981" spans="1:27" ht="15.75" customHeight="1">
      <c r="A981" s="527"/>
      <c r="B981" s="647"/>
      <c r="C981" s="527"/>
      <c r="D981" s="527"/>
      <c r="E981" s="527"/>
      <c r="F981" s="527"/>
      <c r="G981" s="527"/>
      <c r="H981" s="527"/>
      <c r="I981" s="527"/>
      <c r="J981" s="527"/>
      <c r="K981" s="527"/>
      <c r="L981" s="527"/>
      <c r="M981" s="527"/>
      <c r="N981" s="527"/>
      <c r="O981" s="530"/>
      <c r="P981" s="531"/>
      <c r="Q981" s="527"/>
      <c r="R981" s="527"/>
      <c r="S981" s="527"/>
      <c r="T981" s="527"/>
      <c r="U981" s="527"/>
      <c r="V981" s="527"/>
      <c r="W981" s="527"/>
      <c r="X981" s="527"/>
      <c r="Y981" s="527"/>
      <c r="Z981" s="527"/>
      <c r="AA981" s="527"/>
    </row>
    <row r="982" spans="1:27" ht="15.75" customHeight="1">
      <c r="A982" s="527"/>
      <c r="B982" s="647"/>
      <c r="C982" s="527"/>
      <c r="D982" s="527"/>
      <c r="E982" s="527"/>
      <c r="F982" s="527"/>
      <c r="G982" s="527"/>
      <c r="H982" s="527"/>
      <c r="I982" s="527"/>
      <c r="J982" s="527"/>
      <c r="K982" s="527"/>
      <c r="L982" s="527"/>
      <c r="M982" s="527"/>
      <c r="N982" s="527"/>
      <c r="O982" s="530"/>
      <c r="P982" s="531"/>
      <c r="Q982" s="527"/>
      <c r="R982" s="527"/>
      <c r="S982" s="527"/>
      <c r="T982" s="527"/>
      <c r="U982" s="527"/>
      <c r="V982" s="527"/>
      <c r="W982" s="527"/>
      <c r="X982" s="527"/>
      <c r="Y982" s="527"/>
      <c r="Z982" s="527"/>
      <c r="AA982" s="527"/>
    </row>
    <row r="983" spans="1:27" ht="15.75" customHeight="1">
      <c r="A983" s="527"/>
      <c r="B983" s="647"/>
      <c r="C983" s="527"/>
      <c r="D983" s="527"/>
      <c r="E983" s="527"/>
      <c r="F983" s="527"/>
      <c r="G983" s="527"/>
      <c r="H983" s="527"/>
      <c r="I983" s="527"/>
      <c r="J983" s="527"/>
      <c r="K983" s="527"/>
      <c r="L983" s="527"/>
      <c r="M983" s="527"/>
      <c r="N983" s="527"/>
      <c r="O983" s="530"/>
      <c r="P983" s="531"/>
      <c r="Q983" s="527"/>
      <c r="R983" s="527"/>
      <c r="S983" s="527"/>
      <c r="T983" s="527"/>
      <c r="U983" s="527"/>
      <c r="V983" s="527"/>
      <c r="W983" s="527"/>
      <c r="X983" s="527"/>
      <c r="Y983" s="527"/>
      <c r="Z983" s="527"/>
      <c r="AA983" s="527"/>
    </row>
    <row r="984" spans="1:27" ht="15.75" customHeight="1">
      <c r="A984" s="527"/>
      <c r="B984" s="647"/>
      <c r="C984" s="527"/>
      <c r="D984" s="527"/>
      <c r="E984" s="527"/>
      <c r="F984" s="527"/>
      <c r="G984" s="527"/>
      <c r="H984" s="527"/>
      <c r="I984" s="527"/>
      <c r="J984" s="527"/>
      <c r="K984" s="527"/>
      <c r="L984" s="527"/>
      <c r="M984" s="527"/>
      <c r="N984" s="527"/>
      <c r="O984" s="530"/>
      <c r="P984" s="531"/>
      <c r="Q984" s="527"/>
      <c r="R984" s="527"/>
      <c r="S984" s="527"/>
      <c r="T984" s="527"/>
      <c r="U984" s="527"/>
      <c r="V984" s="527"/>
      <c r="W984" s="527"/>
      <c r="X984" s="527"/>
      <c r="Y984" s="527"/>
      <c r="Z984" s="527"/>
      <c r="AA984" s="527"/>
    </row>
    <row r="985" spans="1:27" ht="15.75" customHeight="1">
      <c r="A985" s="527"/>
      <c r="B985" s="647"/>
      <c r="C985" s="527"/>
      <c r="D985" s="527"/>
      <c r="E985" s="527"/>
      <c r="F985" s="527"/>
      <c r="G985" s="527"/>
      <c r="H985" s="527"/>
      <c r="I985" s="527"/>
      <c r="J985" s="527"/>
      <c r="K985" s="527"/>
      <c r="L985" s="527"/>
      <c r="M985" s="527"/>
      <c r="N985" s="527"/>
      <c r="O985" s="530"/>
      <c r="P985" s="531"/>
      <c r="Q985" s="527"/>
      <c r="R985" s="527"/>
      <c r="S985" s="527"/>
      <c r="T985" s="527"/>
      <c r="U985" s="527"/>
      <c r="V985" s="527"/>
      <c r="W985" s="527"/>
      <c r="X985" s="527"/>
      <c r="Y985" s="527"/>
      <c r="Z985" s="527"/>
      <c r="AA985" s="527"/>
    </row>
    <row r="986" spans="1:27" ht="15.75" customHeight="1">
      <c r="A986" s="527"/>
      <c r="B986" s="647"/>
      <c r="C986" s="527"/>
      <c r="D986" s="527"/>
      <c r="E986" s="527"/>
      <c r="F986" s="527"/>
      <c r="G986" s="527"/>
      <c r="H986" s="527"/>
      <c r="I986" s="527"/>
      <c r="J986" s="527"/>
      <c r="K986" s="527"/>
      <c r="L986" s="527"/>
      <c r="M986" s="527"/>
      <c r="N986" s="527"/>
      <c r="O986" s="530"/>
      <c r="P986" s="531"/>
      <c r="Q986" s="527"/>
      <c r="R986" s="527"/>
      <c r="S986" s="527"/>
      <c r="T986" s="527"/>
      <c r="U986" s="527"/>
      <c r="V986" s="527"/>
      <c r="W986" s="527"/>
      <c r="X986" s="527"/>
      <c r="Y986" s="527"/>
      <c r="Z986" s="527"/>
      <c r="AA986" s="527"/>
    </row>
    <row r="987" spans="1:27" ht="15.75" customHeight="1">
      <c r="A987" s="527"/>
      <c r="B987" s="647"/>
      <c r="C987" s="527"/>
      <c r="D987" s="527"/>
      <c r="E987" s="527"/>
      <c r="F987" s="527"/>
      <c r="G987" s="527"/>
      <c r="H987" s="527"/>
      <c r="I987" s="527"/>
      <c r="J987" s="527"/>
      <c r="K987" s="527"/>
      <c r="L987" s="527"/>
      <c r="M987" s="527"/>
      <c r="N987" s="527"/>
      <c r="O987" s="530"/>
      <c r="P987" s="531"/>
      <c r="Q987" s="527"/>
      <c r="R987" s="527"/>
      <c r="S987" s="527"/>
      <c r="T987" s="527"/>
      <c r="U987" s="527"/>
      <c r="V987" s="527"/>
      <c r="W987" s="527"/>
      <c r="X987" s="527"/>
      <c r="Y987" s="527"/>
      <c r="Z987" s="527"/>
      <c r="AA987" s="527"/>
    </row>
    <row r="988" spans="1:27" ht="15.75" customHeight="1">
      <c r="A988" s="527"/>
      <c r="B988" s="647"/>
      <c r="C988" s="527"/>
      <c r="D988" s="527"/>
      <c r="E988" s="527"/>
      <c r="F988" s="527"/>
      <c r="G988" s="527"/>
      <c r="H988" s="527"/>
      <c r="I988" s="527"/>
      <c r="J988" s="527"/>
      <c r="K988" s="527"/>
      <c r="L988" s="527"/>
      <c r="M988" s="527"/>
      <c r="N988" s="527"/>
      <c r="O988" s="530"/>
      <c r="P988" s="531"/>
      <c r="Q988" s="527"/>
      <c r="R988" s="527"/>
      <c r="S988" s="527"/>
      <c r="T988" s="527"/>
      <c r="U988" s="527"/>
      <c r="V988" s="527"/>
      <c r="W988" s="527"/>
      <c r="X988" s="527"/>
      <c r="Y988" s="527"/>
      <c r="Z988" s="527"/>
      <c r="AA988" s="527"/>
    </row>
    <row r="989" spans="1:27" ht="15.75" customHeight="1">
      <c r="A989" s="527"/>
      <c r="B989" s="647"/>
      <c r="C989" s="527"/>
      <c r="D989" s="527"/>
      <c r="E989" s="527"/>
      <c r="F989" s="527"/>
      <c r="G989" s="527"/>
      <c r="H989" s="527"/>
      <c r="I989" s="527"/>
      <c r="J989" s="527"/>
      <c r="K989" s="527"/>
      <c r="L989" s="527"/>
      <c r="M989" s="527"/>
      <c r="N989" s="527"/>
      <c r="O989" s="530"/>
      <c r="P989" s="531"/>
      <c r="Q989" s="527"/>
      <c r="R989" s="527"/>
      <c r="S989" s="527"/>
      <c r="T989" s="527"/>
      <c r="U989" s="527"/>
      <c r="V989" s="527"/>
      <c r="W989" s="527"/>
      <c r="X989" s="527"/>
      <c r="Y989" s="527"/>
      <c r="Z989" s="527"/>
      <c r="AA989" s="527"/>
    </row>
    <row r="990" spans="1:27" ht="15.75" customHeight="1">
      <c r="A990" s="527"/>
      <c r="B990" s="647"/>
      <c r="C990" s="527"/>
      <c r="D990" s="527"/>
      <c r="E990" s="527"/>
      <c r="F990" s="527"/>
      <c r="G990" s="527"/>
      <c r="H990" s="527"/>
      <c r="I990" s="527"/>
      <c r="J990" s="527"/>
      <c r="K990" s="527"/>
      <c r="L990" s="527"/>
      <c r="M990" s="527"/>
      <c r="N990" s="527"/>
      <c r="O990" s="530"/>
      <c r="P990" s="531"/>
      <c r="Q990" s="527"/>
      <c r="R990" s="527"/>
      <c r="S990" s="527"/>
      <c r="T990" s="527"/>
      <c r="U990" s="527"/>
      <c r="V990" s="527"/>
      <c r="W990" s="527"/>
      <c r="X990" s="527"/>
      <c r="Y990" s="527"/>
      <c r="Z990" s="527"/>
      <c r="AA990" s="527"/>
    </row>
    <row r="991" spans="1:27" ht="15.75" customHeight="1">
      <c r="A991" s="527"/>
      <c r="B991" s="647"/>
      <c r="C991" s="527"/>
      <c r="D991" s="527"/>
      <c r="E991" s="527"/>
      <c r="F991" s="527"/>
      <c r="G991" s="527"/>
      <c r="H991" s="527"/>
      <c r="I991" s="527"/>
      <c r="J991" s="527"/>
      <c r="K991" s="527"/>
      <c r="L991" s="527"/>
      <c r="M991" s="527"/>
      <c r="N991" s="527"/>
      <c r="O991" s="530"/>
      <c r="P991" s="531"/>
      <c r="Q991" s="527"/>
      <c r="R991" s="527"/>
      <c r="S991" s="527"/>
      <c r="T991" s="527"/>
      <c r="U991" s="527"/>
      <c r="V991" s="527"/>
      <c r="W991" s="527"/>
      <c r="X991" s="527"/>
      <c r="Y991" s="527"/>
      <c r="Z991" s="527"/>
      <c r="AA991" s="527"/>
    </row>
    <row r="992" spans="1:27" ht="15.75" customHeight="1">
      <c r="A992" s="527"/>
      <c r="B992" s="647"/>
      <c r="C992" s="527"/>
      <c r="D992" s="527"/>
      <c r="E992" s="527"/>
      <c r="F992" s="527"/>
      <c r="G992" s="527"/>
      <c r="H992" s="527"/>
      <c r="I992" s="527"/>
      <c r="J992" s="527"/>
      <c r="K992" s="527"/>
      <c r="L992" s="527"/>
      <c r="M992" s="527"/>
      <c r="N992" s="527"/>
      <c r="O992" s="530"/>
      <c r="P992" s="531"/>
      <c r="Q992" s="527"/>
      <c r="R992" s="527"/>
      <c r="S992" s="527"/>
      <c r="T992" s="527"/>
      <c r="U992" s="527"/>
      <c r="V992" s="527"/>
      <c r="W992" s="527"/>
      <c r="X992" s="527"/>
      <c r="Y992" s="527"/>
      <c r="Z992" s="527"/>
      <c r="AA992" s="527"/>
    </row>
    <row r="993" spans="1:27" ht="15.75" customHeight="1">
      <c r="A993" s="527"/>
      <c r="B993" s="647"/>
      <c r="C993" s="527"/>
      <c r="D993" s="527"/>
      <c r="E993" s="527"/>
      <c r="F993" s="527"/>
      <c r="G993" s="527"/>
      <c r="H993" s="527"/>
      <c r="I993" s="527"/>
      <c r="J993" s="527"/>
      <c r="K993" s="527"/>
      <c r="L993" s="527"/>
      <c r="M993" s="527"/>
      <c r="N993" s="527"/>
      <c r="O993" s="530"/>
      <c r="P993" s="531"/>
      <c r="Q993" s="527"/>
      <c r="R993" s="527"/>
      <c r="S993" s="527"/>
      <c r="T993" s="527"/>
      <c r="U993" s="527"/>
      <c r="V993" s="527"/>
      <c r="W993" s="527"/>
      <c r="X993" s="527"/>
      <c r="Y993" s="527"/>
      <c r="Z993" s="527"/>
      <c r="AA993" s="527"/>
    </row>
    <row r="994" spans="1:27" ht="15.75" customHeight="1">
      <c r="A994" s="527"/>
      <c r="B994" s="647"/>
      <c r="C994" s="527"/>
      <c r="D994" s="527"/>
      <c r="E994" s="527"/>
      <c r="F994" s="527"/>
      <c r="G994" s="527"/>
      <c r="H994" s="527"/>
      <c r="I994" s="527"/>
      <c r="J994" s="527"/>
      <c r="K994" s="527"/>
      <c r="L994" s="527"/>
      <c r="M994" s="527"/>
      <c r="N994" s="527"/>
      <c r="O994" s="530"/>
      <c r="P994" s="531"/>
      <c r="Q994" s="527"/>
      <c r="R994" s="527"/>
      <c r="S994" s="527"/>
      <c r="T994" s="527"/>
      <c r="U994" s="527"/>
      <c r="V994" s="527"/>
      <c r="W994" s="527"/>
      <c r="X994" s="527"/>
      <c r="Y994" s="527"/>
      <c r="Z994" s="527"/>
      <c r="AA994" s="527"/>
    </row>
    <row r="995" spans="1:27" ht="15.75" customHeight="1">
      <c r="A995" s="527"/>
      <c r="B995" s="647"/>
      <c r="C995" s="527"/>
      <c r="D995" s="527"/>
      <c r="E995" s="527"/>
      <c r="F995" s="527"/>
      <c r="G995" s="527"/>
      <c r="H995" s="527"/>
      <c r="I995" s="527"/>
      <c r="J995" s="527"/>
      <c r="K995" s="527"/>
      <c r="L995" s="527"/>
      <c r="M995" s="527"/>
      <c r="N995" s="527"/>
      <c r="O995" s="530"/>
      <c r="P995" s="531"/>
      <c r="Q995" s="527"/>
      <c r="R995" s="527"/>
      <c r="S995" s="527"/>
      <c r="T995" s="527"/>
      <c r="U995" s="527"/>
      <c r="V995" s="527"/>
      <c r="W995" s="527"/>
      <c r="X995" s="527"/>
      <c r="Y995" s="527"/>
      <c r="Z995" s="527"/>
      <c r="AA995" s="527"/>
    </row>
    <row r="996" spans="1:27" ht="15.75" customHeight="1">
      <c r="A996" s="527"/>
      <c r="B996" s="647"/>
      <c r="C996" s="527"/>
      <c r="D996" s="527"/>
      <c r="E996" s="527"/>
      <c r="F996" s="527"/>
      <c r="G996" s="527"/>
      <c r="H996" s="527"/>
      <c r="I996" s="527"/>
      <c r="J996" s="527"/>
      <c r="K996" s="527"/>
      <c r="L996" s="527"/>
      <c r="M996" s="527"/>
      <c r="N996" s="527"/>
      <c r="O996" s="530"/>
      <c r="P996" s="531"/>
      <c r="Q996" s="527"/>
      <c r="R996" s="527"/>
      <c r="S996" s="527"/>
      <c r="T996" s="527"/>
      <c r="U996" s="527"/>
      <c r="V996" s="527"/>
      <c r="W996" s="527"/>
      <c r="X996" s="527"/>
      <c r="Y996" s="527"/>
      <c r="Z996" s="527"/>
      <c r="AA996" s="527"/>
    </row>
    <row r="997" spans="1:27" ht="15.75" customHeight="1">
      <c r="A997" s="527"/>
      <c r="B997" s="647"/>
      <c r="C997" s="527"/>
      <c r="D997" s="527"/>
      <c r="E997" s="527"/>
      <c r="F997" s="527"/>
      <c r="G997" s="527"/>
      <c r="H997" s="527"/>
      <c r="I997" s="527"/>
      <c r="J997" s="527"/>
      <c r="K997" s="527"/>
      <c r="L997" s="527"/>
      <c r="M997" s="527"/>
      <c r="N997" s="527"/>
      <c r="O997" s="530"/>
      <c r="P997" s="531"/>
      <c r="Q997" s="527"/>
      <c r="R997" s="527"/>
      <c r="S997" s="527"/>
      <c r="T997" s="527"/>
      <c r="U997" s="527"/>
      <c r="V997" s="527"/>
      <c r="W997" s="527"/>
      <c r="X997" s="527"/>
      <c r="Y997" s="527"/>
      <c r="Z997" s="527"/>
      <c r="AA997" s="527"/>
    </row>
    <row r="998" spans="1:27" ht="15.75" customHeight="1">
      <c r="A998" s="527"/>
      <c r="B998" s="647"/>
      <c r="C998" s="527"/>
      <c r="D998" s="527"/>
      <c r="E998" s="527"/>
      <c r="F998" s="527"/>
      <c r="G998" s="527"/>
      <c r="H998" s="527"/>
      <c r="I998" s="527"/>
      <c r="J998" s="527"/>
      <c r="K998" s="527"/>
      <c r="L998" s="527"/>
      <c r="M998" s="527"/>
      <c r="N998" s="527"/>
      <c r="O998" s="530"/>
      <c r="P998" s="531"/>
      <c r="Q998" s="527"/>
      <c r="R998" s="527"/>
      <c r="S998" s="527"/>
      <c r="T998" s="527"/>
      <c r="U998" s="527"/>
      <c r="V998" s="527"/>
      <c r="W998" s="527"/>
      <c r="X998" s="527"/>
      <c r="Y998" s="527"/>
      <c r="Z998" s="527"/>
      <c r="AA998" s="527"/>
    </row>
    <row r="999" spans="1:27" ht="15.75" customHeight="1">
      <c r="A999" s="527"/>
      <c r="B999" s="647"/>
      <c r="C999" s="527"/>
      <c r="D999" s="527"/>
      <c r="E999" s="527"/>
      <c r="F999" s="527"/>
      <c r="G999" s="527"/>
      <c r="H999" s="527"/>
      <c r="I999" s="527"/>
      <c r="J999" s="527"/>
      <c r="K999" s="527"/>
      <c r="L999" s="527"/>
      <c r="M999" s="527"/>
      <c r="N999" s="527"/>
      <c r="O999" s="530"/>
      <c r="P999" s="531"/>
      <c r="Q999" s="527"/>
      <c r="R999" s="527"/>
      <c r="S999" s="527"/>
      <c r="T999" s="527"/>
      <c r="U999" s="527"/>
      <c r="V999" s="527"/>
      <c r="W999" s="527"/>
      <c r="X999" s="527"/>
      <c r="Y999" s="527"/>
      <c r="Z999" s="527"/>
      <c r="AA999" s="527"/>
    </row>
    <row r="1000" spans="1:27" ht="15.75" customHeight="1">
      <c r="A1000" s="527"/>
      <c r="B1000" s="647"/>
      <c r="C1000" s="527"/>
      <c r="D1000" s="527"/>
      <c r="E1000" s="527"/>
      <c r="F1000" s="527"/>
      <c r="G1000" s="527"/>
      <c r="H1000" s="527"/>
      <c r="I1000" s="527"/>
      <c r="J1000" s="527"/>
      <c r="K1000" s="527"/>
      <c r="L1000" s="527"/>
      <c r="M1000" s="527"/>
      <c r="N1000" s="527"/>
      <c r="O1000" s="530"/>
      <c r="P1000" s="531"/>
      <c r="Q1000" s="527"/>
      <c r="R1000" s="527"/>
      <c r="S1000" s="527"/>
      <c r="T1000" s="527"/>
      <c r="U1000" s="527"/>
      <c r="V1000" s="527"/>
      <c r="W1000" s="527"/>
      <c r="X1000" s="527"/>
      <c r="Y1000" s="527"/>
      <c r="Z1000" s="527"/>
      <c r="AA1000" s="527"/>
    </row>
  </sheetData>
  <sheetProtection algorithmName="SHA-512" hashValue="fzjrPQtEJTbpgNivTsqYnqpuZeov1YqRZs5Sxf2rfnTYuTy4GmpifF7aubiWFSzAAWnarQcAZbeErRDBtI1IFA==" saltValue="xqL8v7cl+U0MuUjHsP+udw==" spinCount="100000" sheet="1" objects="1" scenarios="1"/>
  <mergeCells count="55">
    <mergeCell ref="A2:P2"/>
    <mergeCell ref="A3:P3"/>
    <mergeCell ref="A6:A38"/>
    <mergeCell ref="B6:B14"/>
    <mergeCell ref="C6:C14"/>
    <mergeCell ref="D6:D9"/>
    <mergeCell ref="I6:I40"/>
    <mergeCell ref="J6:J14"/>
    <mergeCell ref="P6:P14"/>
    <mergeCell ref="D10:D11"/>
    <mergeCell ref="J15:J18"/>
    <mergeCell ref="P15:P18"/>
    <mergeCell ref="B19:B22"/>
    <mergeCell ref="C19:C22"/>
    <mergeCell ref="J19:J22"/>
    <mergeCell ref="P19:P22"/>
    <mergeCell ref="H15:H17"/>
    <mergeCell ref="B23:B29"/>
    <mergeCell ref="C23:C29"/>
    <mergeCell ref="J23:J25"/>
    <mergeCell ref="P23:P29"/>
    <mergeCell ref="D24:D26"/>
    <mergeCell ref="E25:E26"/>
    <mergeCell ref="J27:J28"/>
    <mergeCell ref="D28:D29"/>
    <mergeCell ref="E28:E29"/>
    <mergeCell ref="B15:B18"/>
    <mergeCell ref="C15:C18"/>
    <mergeCell ref="D15:D18"/>
    <mergeCell ref="E15:E17"/>
    <mergeCell ref="F15:F17"/>
    <mergeCell ref="B30:B38"/>
    <mergeCell ref="C30:C38"/>
    <mergeCell ref="D30:D33"/>
    <mergeCell ref="E30:E32"/>
    <mergeCell ref="P30:P33"/>
    <mergeCell ref="D34:D38"/>
    <mergeCell ref="E34:E38"/>
    <mergeCell ref="J34:J38"/>
    <mergeCell ref="P34:P40"/>
    <mergeCell ref="A39:E40"/>
    <mergeCell ref="A51:G51"/>
    <mergeCell ref="A53:O53"/>
    <mergeCell ref="A71:J73"/>
    <mergeCell ref="A75:J77"/>
    <mergeCell ref="A41:J41"/>
    <mergeCell ref="A44:A50"/>
    <mergeCell ref="B44:B46"/>
    <mergeCell ref="C44:C46"/>
    <mergeCell ref="D44:D45"/>
    <mergeCell ref="I44:I50"/>
    <mergeCell ref="J44:J45"/>
    <mergeCell ref="B47:B49"/>
    <mergeCell ref="C47:C49"/>
    <mergeCell ref="J47:J49"/>
  </mergeCells>
  <pageMargins left="0.70866141732283472" right="0.70866141732283472" top="0.74803149606299213" bottom="0.74803149606299213" header="0" footer="0"/>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S82"/>
  <sheetViews>
    <sheetView zoomScale="90" zoomScaleNormal="90" workbookViewId="0">
      <pane xSplit="1" ySplit="9" topLeftCell="B19" activePane="bottomRight" state="frozen"/>
      <selection pane="topRight" activeCell="B1" sqref="B1"/>
      <selection pane="bottomLeft" activeCell="A10" sqref="A10"/>
      <selection pane="bottomRight" activeCell="C19" sqref="C19:C20"/>
    </sheetView>
  </sheetViews>
  <sheetFormatPr baseColWidth="10" defaultRowHeight="15"/>
  <cols>
    <col min="1" max="1" width="22.85546875" customWidth="1"/>
    <col min="2" max="2" width="39.7109375" customWidth="1"/>
    <col min="3" max="3" width="19.5703125" customWidth="1"/>
    <col min="4" max="4" width="22.7109375" customWidth="1"/>
    <col min="5" max="5" width="23.140625" customWidth="1"/>
    <col min="6" max="6" width="17" customWidth="1"/>
    <col min="7" max="7" width="24.5703125" customWidth="1"/>
    <col min="8" max="8" width="20.42578125" customWidth="1"/>
    <col min="9" max="9" width="19.5703125" customWidth="1"/>
    <col min="10" max="10" width="18.5703125" customWidth="1"/>
    <col min="11" max="11" width="20.28515625" customWidth="1"/>
    <col min="12" max="12" width="18.140625" customWidth="1"/>
    <col min="13" max="13" width="22" customWidth="1"/>
    <col min="14" max="14" width="18.28515625" customWidth="1"/>
    <col min="15" max="15" width="16.42578125" customWidth="1"/>
    <col min="16" max="16" width="17.42578125" customWidth="1"/>
    <col min="17" max="17" width="19.5703125" customWidth="1"/>
    <col min="18" max="18" width="14.85546875" bestFit="1" customWidth="1"/>
    <col min="19" max="19" width="16" bestFit="1" customWidth="1"/>
  </cols>
  <sheetData>
    <row r="1" spans="1:18" ht="15" customHeight="1">
      <c r="A1" s="1117" t="s">
        <v>45</v>
      </c>
      <c r="B1" s="1118"/>
      <c r="C1" s="1118"/>
      <c r="D1" s="1118"/>
      <c r="E1" s="1118"/>
      <c r="F1" s="1118"/>
      <c r="G1" s="1118"/>
      <c r="H1" s="1118"/>
      <c r="I1" s="1118"/>
      <c r="J1" s="1118"/>
      <c r="K1" s="1118"/>
      <c r="L1" s="1118"/>
      <c r="M1" s="1118"/>
      <c r="N1" s="1118"/>
      <c r="O1" s="1118"/>
      <c r="P1" s="1119"/>
    </row>
    <row r="2" spans="1:18">
      <c r="A2" s="1120"/>
      <c r="B2" s="1121"/>
      <c r="C2" s="1121"/>
      <c r="D2" s="1121"/>
      <c r="E2" s="1121"/>
      <c r="F2" s="1121"/>
      <c r="G2" s="1121"/>
      <c r="H2" s="1121"/>
      <c r="I2" s="1121"/>
      <c r="J2" s="1121"/>
      <c r="K2" s="1121"/>
      <c r="L2" s="1121"/>
      <c r="M2" s="1121"/>
      <c r="N2" s="1121"/>
      <c r="O2" s="1121"/>
      <c r="P2" s="1122"/>
    </row>
    <row r="3" spans="1:18" ht="15" customHeight="1">
      <c r="A3" s="1123" t="s">
        <v>46</v>
      </c>
      <c r="B3" s="1124"/>
      <c r="C3" s="1124"/>
      <c r="D3" s="1124"/>
      <c r="E3" s="1124"/>
      <c r="F3" s="1124"/>
      <c r="G3" s="1124"/>
      <c r="H3" s="1124"/>
      <c r="I3" s="1124"/>
      <c r="J3" s="1124"/>
      <c r="K3" s="1124"/>
      <c r="L3" s="1124"/>
      <c r="M3" s="1124"/>
      <c r="N3" s="1124"/>
      <c r="O3" s="1124"/>
      <c r="P3" s="1125"/>
    </row>
    <row r="4" spans="1:18" ht="15" customHeight="1">
      <c r="A4" s="1123"/>
      <c r="B4" s="1124"/>
      <c r="C4" s="1124"/>
      <c r="D4" s="1124"/>
      <c r="E4" s="1124"/>
      <c r="F4" s="1124"/>
      <c r="G4" s="1124"/>
      <c r="H4" s="1124"/>
      <c r="I4" s="1124"/>
      <c r="J4" s="1124"/>
      <c r="K4" s="1124"/>
      <c r="L4" s="1124"/>
      <c r="M4" s="1124"/>
      <c r="N4" s="1124"/>
      <c r="O4" s="1124"/>
      <c r="P4" s="1125"/>
    </row>
    <row r="5" spans="1:18" ht="14.25" customHeight="1">
      <c r="A5" s="1126" t="s">
        <v>130</v>
      </c>
      <c r="B5" s="1127"/>
      <c r="C5" s="1127"/>
      <c r="D5" s="1127"/>
      <c r="E5" s="1127"/>
      <c r="F5" s="1127"/>
      <c r="G5" s="1127"/>
      <c r="H5" s="1127"/>
      <c r="I5" s="1127"/>
      <c r="J5" s="1127"/>
      <c r="K5" s="1127"/>
      <c r="L5" s="1127"/>
      <c r="M5" s="1127"/>
      <c r="N5" s="1127"/>
      <c r="O5" s="1127"/>
      <c r="P5" s="1128"/>
    </row>
    <row r="6" spans="1:18" ht="15" customHeight="1" thickBot="1">
      <c r="A6" s="1129"/>
      <c r="B6" s="1130"/>
      <c r="C6" s="1130"/>
      <c r="D6" s="1130"/>
      <c r="E6" s="1130"/>
      <c r="F6" s="1130"/>
      <c r="G6" s="1130"/>
      <c r="H6" s="1130"/>
      <c r="I6" s="1130"/>
      <c r="J6" s="1130"/>
      <c r="K6" s="1130"/>
      <c r="L6" s="1130"/>
      <c r="M6" s="1130"/>
      <c r="N6" s="1130"/>
      <c r="O6" s="1130"/>
      <c r="P6" s="1131"/>
    </row>
    <row r="7" spans="1:18" ht="19.5" customHeight="1" thickBot="1">
      <c r="A7" s="1132" t="s">
        <v>38</v>
      </c>
      <c r="B7" s="1" t="s">
        <v>0</v>
      </c>
      <c r="C7" s="1135" t="s">
        <v>112</v>
      </c>
      <c r="D7" s="1137" t="s">
        <v>111</v>
      </c>
      <c r="E7" s="1138"/>
      <c r="F7" s="1138"/>
      <c r="G7" s="1139"/>
      <c r="H7" s="1135" t="s">
        <v>110</v>
      </c>
      <c r="I7" s="1142" t="s">
        <v>109</v>
      </c>
      <c r="J7" s="1143"/>
      <c r="K7" s="1143"/>
      <c r="L7" s="1144"/>
      <c r="M7" s="1145" t="s">
        <v>129</v>
      </c>
      <c r="N7" s="1135" t="s">
        <v>108</v>
      </c>
      <c r="O7" s="1135" t="s">
        <v>107</v>
      </c>
      <c r="P7" s="1148" t="s">
        <v>106</v>
      </c>
    </row>
    <row r="8" spans="1:18" ht="37.5" customHeight="1" thickBot="1">
      <c r="A8" s="1133"/>
      <c r="B8" s="1132" t="s">
        <v>1</v>
      </c>
      <c r="C8" s="1136"/>
      <c r="D8" s="1151" t="s">
        <v>105</v>
      </c>
      <c r="E8" s="1144"/>
      <c r="F8" s="1151" t="s">
        <v>104</v>
      </c>
      <c r="G8" s="1144"/>
      <c r="H8" s="1140"/>
      <c r="I8" s="350" t="s">
        <v>103</v>
      </c>
      <c r="J8" s="185" t="s">
        <v>102</v>
      </c>
      <c r="K8" s="185" t="s">
        <v>101</v>
      </c>
      <c r="L8" s="184" t="s">
        <v>100</v>
      </c>
      <c r="M8" s="1146"/>
      <c r="N8" s="1140"/>
      <c r="O8" s="1140"/>
      <c r="P8" s="1149"/>
    </row>
    <row r="9" spans="1:18" ht="31.5" customHeight="1" thickBot="1">
      <c r="A9" s="1134"/>
      <c r="B9" s="1134"/>
      <c r="C9" s="1136"/>
      <c r="D9" s="183" t="s">
        <v>99</v>
      </c>
      <c r="E9" s="183" t="s">
        <v>98</v>
      </c>
      <c r="F9" s="183" t="s">
        <v>99</v>
      </c>
      <c r="G9" s="183" t="s">
        <v>98</v>
      </c>
      <c r="H9" s="1141"/>
      <c r="I9" s="349" t="s">
        <v>97</v>
      </c>
      <c r="J9" s="182" t="s">
        <v>97</v>
      </c>
      <c r="K9" s="182" t="s">
        <v>97</v>
      </c>
      <c r="L9" s="182" t="s">
        <v>97</v>
      </c>
      <c r="M9" s="1147"/>
      <c r="N9" s="1141"/>
      <c r="O9" s="1141"/>
      <c r="P9" s="1150"/>
    </row>
    <row r="10" spans="1:18" ht="22.5" customHeight="1">
      <c r="A10" s="1110"/>
      <c r="B10" s="347" t="s">
        <v>2</v>
      </c>
      <c r="C10" s="2">
        <v>289291917</v>
      </c>
      <c r="D10" s="345">
        <v>0</v>
      </c>
      <c r="E10" s="177">
        <v>0</v>
      </c>
      <c r="F10" s="177">
        <v>0</v>
      </c>
      <c r="G10" s="176">
        <v>50000000</v>
      </c>
      <c r="H10" s="3">
        <v>239291917</v>
      </c>
      <c r="I10" s="181">
        <v>138598045</v>
      </c>
      <c r="J10" s="180">
        <v>138598045</v>
      </c>
      <c r="K10" s="180">
        <v>138598045</v>
      </c>
      <c r="L10" s="179">
        <v>138598045</v>
      </c>
      <c r="M10" s="337">
        <f t="shared" ref="M10:M48" si="0">+H10-I10</f>
        <v>100693872</v>
      </c>
      <c r="N10" s="175">
        <f t="shared" ref="N10:N22" si="1">+J10/H10</f>
        <v>0.57920069652833284</v>
      </c>
      <c r="O10" s="1112">
        <f>+SUM(H10:H18)</f>
        <v>655291917</v>
      </c>
      <c r="P10" s="1114">
        <f>+(SUM(J10:J18)/O10)</f>
        <v>0.48317435906965417</v>
      </c>
    </row>
    <row r="11" spans="1:18" ht="38.25">
      <c r="A11" s="1110"/>
      <c r="B11" s="347" t="s">
        <v>3</v>
      </c>
      <c r="C11" s="3">
        <v>60000000</v>
      </c>
      <c r="D11" s="345">
        <v>0</v>
      </c>
      <c r="E11" s="177">
        <v>0</v>
      </c>
      <c r="F11" s="177">
        <v>0</v>
      </c>
      <c r="G11" s="176">
        <v>15031734</v>
      </c>
      <c r="H11" s="3">
        <v>44968266</v>
      </c>
      <c r="I11" s="178">
        <v>21525933</v>
      </c>
      <c r="J11" s="177">
        <v>21525933</v>
      </c>
      <c r="K11" s="177">
        <v>18891280</v>
      </c>
      <c r="L11" s="176">
        <v>17391280</v>
      </c>
      <c r="M11" s="337">
        <f t="shared" si="0"/>
        <v>23442333</v>
      </c>
      <c r="N11" s="175">
        <f t="shared" si="1"/>
        <v>0.47869164001120257</v>
      </c>
      <c r="O11" s="1112"/>
      <c r="P11" s="1115"/>
    </row>
    <row r="12" spans="1:18" ht="38.25" customHeight="1">
      <c r="A12" s="1110"/>
      <c r="B12" s="347" t="s">
        <v>4</v>
      </c>
      <c r="C12" s="3">
        <v>80000000</v>
      </c>
      <c r="D12" s="345">
        <v>0</v>
      </c>
      <c r="E12" s="177"/>
      <c r="F12" s="177">
        <v>0</v>
      </c>
      <c r="G12" s="176">
        <v>0</v>
      </c>
      <c r="H12" s="3">
        <v>80000000</v>
      </c>
      <c r="I12" s="178"/>
      <c r="J12" s="177">
        <v>0</v>
      </c>
      <c r="K12" s="177">
        <v>0</v>
      </c>
      <c r="L12" s="176">
        <v>0</v>
      </c>
      <c r="M12" s="337">
        <f t="shared" si="0"/>
        <v>80000000</v>
      </c>
      <c r="N12" s="175">
        <f t="shared" si="1"/>
        <v>0</v>
      </c>
      <c r="O12" s="1112"/>
      <c r="P12" s="1115"/>
    </row>
    <row r="13" spans="1:18" ht="32.25" customHeight="1">
      <c r="A13" s="1110"/>
      <c r="B13" s="348" t="s">
        <v>5</v>
      </c>
      <c r="C13" s="3">
        <v>35000000</v>
      </c>
      <c r="D13" s="345">
        <v>0</v>
      </c>
      <c r="E13" s="177"/>
      <c r="F13" s="177"/>
      <c r="G13" s="176">
        <v>0</v>
      </c>
      <c r="H13" s="3">
        <v>35000000</v>
      </c>
      <c r="I13" s="178">
        <v>0</v>
      </c>
      <c r="J13" s="177">
        <v>0</v>
      </c>
      <c r="K13" s="177">
        <v>0</v>
      </c>
      <c r="L13" s="176">
        <v>0</v>
      </c>
      <c r="M13" s="337">
        <f t="shared" si="0"/>
        <v>35000000</v>
      </c>
      <c r="N13" s="175">
        <f t="shared" si="1"/>
        <v>0</v>
      </c>
      <c r="O13" s="1112"/>
      <c r="P13" s="1115"/>
    </row>
    <row r="14" spans="1:18" ht="25.5">
      <c r="A14" s="1110"/>
      <c r="B14" s="347" t="s">
        <v>6</v>
      </c>
      <c r="C14" s="3">
        <v>85000000</v>
      </c>
      <c r="D14" s="345">
        <v>0</v>
      </c>
      <c r="E14" s="177">
        <v>0</v>
      </c>
      <c r="F14" s="177">
        <v>0</v>
      </c>
      <c r="G14" s="176">
        <v>0</v>
      </c>
      <c r="H14" s="3">
        <v>85000000</v>
      </c>
      <c r="I14" s="178">
        <v>81960000</v>
      </c>
      <c r="J14" s="177">
        <v>81960000</v>
      </c>
      <c r="K14" s="177">
        <v>31960000</v>
      </c>
      <c r="L14" s="176">
        <v>31960000</v>
      </c>
      <c r="M14" s="337">
        <f t="shared" si="0"/>
        <v>3040000</v>
      </c>
      <c r="N14" s="175">
        <f t="shared" si="1"/>
        <v>0.96423529411764708</v>
      </c>
      <c r="O14" s="1112"/>
      <c r="P14" s="1115"/>
    </row>
    <row r="15" spans="1:18" ht="30" customHeight="1">
      <c r="A15" s="1110"/>
      <c r="B15" s="347" t="s">
        <v>7</v>
      </c>
      <c r="C15" s="3">
        <v>50000000</v>
      </c>
      <c r="D15" s="345">
        <v>0</v>
      </c>
      <c r="E15" s="177">
        <v>0</v>
      </c>
      <c r="F15" s="177">
        <v>0</v>
      </c>
      <c r="G15" s="176">
        <v>0</v>
      </c>
      <c r="H15" s="3">
        <v>50000000</v>
      </c>
      <c r="I15" s="178">
        <v>0</v>
      </c>
      <c r="J15" s="177">
        <v>0</v>
      </c>
      <c r="K15" s="177">
        <v>0</v>
      </c>
      <c r="L15" s="176">
        <v>0</v>
      </c>
      <c r="M15" s="337">
        <f t="shared" si="0"/>
        <v>50000000</v>
      </c>
      <c r="N15" s="175">
        <f t="shared" si="1"/>
        <v>0</v>
      </c>
      <c r="O15" s="1112"/>
      <c r="P15" s="1115"/>
      <c r="R15" s="152"/>
    </row>
    <row r="16" spans="1:18" ht="36" customHeight="1">
      <c r="A16" s="1110"/>
      <c r="B16" s="346" t="s">
        <v>77</v>
      </c>
      <c r="C16" s="3">
        <v>45000000</v>
      </c>
      <c r="D16" s="345">
        <v>0</v>
      </c>
      <c r="E16" s="177">
        <v>0</v>
      </c>
      <c r="F16" s="177">
        <v>0</v>
      </c>
      <c r="G16" s="176">
        <v>0</v>
      </c>
      <c r="H16" s="3">
        <v>45000000</v>
      </c>
      <c r="I16" s="178">
        <v>985908</v>
      </c>
      <c r="J16" s="177">
        <v>985908</v>
      </c>
      <c r="K16" s="177">
        <v>985908</v>
      </c>
      <c r="L16" s="176">
        <v>985908</v>
      </c>
      <c r="M16" s="337">
        <f t="shared" si="0"/>
        <v>44014092</v>
      </c>
      <c r="N16" s="175">
        <f t="shared" si="1"/>
        <v>2.1909066666666668E-2</v>
      </c>
      <c r="O16" s="1112"/>
      <c r="P16" s="1115"/>
    </row>
    <row r="17" spans="1:17" ht="60" customHeight="1">
      <c r="A17" s="1110"/>
      <c r="B17" s="346" t="s">
        <v>47</v>
      </c>
      <c r="C17" s="3">
        <v>45000000</v>
      </c>
      <c r="D17" s="345">
        <v>0</v>
      </c>
      <c r="E17" s="177">
        <v>0</v>
      </c>
      <c r="F17" s="177">
        <v>0</v>
      </c>
      <c r="G17" s="176">
        <v>0</v>
      </c>
      <c r="H17" s="3">
        <v>45000000</v>
      </c>
      <c r="I17" s="178">
        <v>43351700</v>
      </c>
      <c r="J17" s="177">
        <v>43351700</v>
      </c>
      <c r="K17" s="177">
        <v>0</v>
      </c>
      <c r="L17" s="176">
        <v>0</v>
      </c>
      <c r="M17" s="337">
        <f t="shared" si="0"/>
        <v>1648300</v>
      </c>
      <c r="N17" s="175">
        <f t="shared" si="1"/>
        <v>0.96337111111111107</v>
      </c>
      <c r="O17" s="1112"/>
      <c r="P17" s="1115"/>
      <c r="Q17" s="153"/>
    </row>
    <row r="18" spans="1:17" ht="32.25" customHeight="1" thickBot="1">
      <c r="A18" s="1111"/>
      <c r="B18" s="344" t="s">
        <v>8</v>
      </c>
      <c r="C18" s="10">
        <v>30000000</v>
      </c>
      <c r="D18" s="343">
        <v>0</v>
      </c>
      <c r="E18" s="342">
        <v>0</v>
      </c>
      <c r="F18" s="342">
        <v>1031734</v>
      </c>
      <c r="G18" s="341">
        <v>0</v>
      </c>
      <c r="H18" s="10">
        <v>31031734</v>
      </c>
      <c r="I18" s="340">
        <v>30198666</v>
      </c>
      <c r="J18" s="339">
        <v>30198666</v>
      </c>
      <c r="K18" s="339">
        <v>30198666</v>
      </c>
      <c r="L18" s="338">
        <v>30198666</v>
      </c>
      <c r="M18" s="337">
        <f t="shared" si="0"/>
        <v>833068</v>
      </c>
      <c r="N18" s="336">
        <f t="shared" si="1"/>
        <v>0.97315432002607394</v>
      </c>
      <c r="O18" s="1113"/>
      <c r="P18" s="1116"/>
      <c r="Q18" s="154"/>
    </row>
    <row r="19" spans="1:17" ht="48" customHeight="1">
      <c r="A19" s="1102" t="s">
        <v>31</v>
      </c>
      <c r="B19" s="335" t="s">
        <v>36</v>
      </c>
      <c r="C19" s="333">
        <v>201039304</v>
      </c>
      <c r="D19" s="332">
        <v>0</v>
      </c>
      <c r="E19" s="331">
        <v>0</v>
      </c>
      <c r="F19" s="331">
        <v>0</v>
      </c>
      <c r="G19" s="334">
        <v>0</v>
      </c>
      <c r="H19" s="333">
        <v>201039304</v>
      </c>
      <c r="I19" s="332">
        <v>153463510</v>
      </c>
      <c r="J19" s="331">
        <v>153463510</v>
      </c>
      <c r="K19" s="331">
        <v>152481375</v>
      </c>
      <c r="L19" s="331">
        <v>152481375</v>
      </c>
      <c r="M19" s="331">
        <f t="shared" si="0"/>
        <v>47575794</v>
      </c>
      <c r="N19" s="330">
        <f t="shared" si="1"/>
        <v>0.76335078239228282</v>
      </c>
      <c r="O19" s="1104">
        <f>+SUM(H19:H22)</f>
        <v>1613229487</v>
      </c>
      <c r="P19" s="1107">
        <f>+(SUM(J19:J21)/O19)</f>
        <v>0.38996553749454244</v>
      </c>
    </row>
    <row r="20" spans="1:17" ht="47.25" customHeight="1">
      <c r="A20" s="1103"/>
      <c r="B20" s="329" t="s">
        <v>35</v>
      </c>
      <c r="C20" s="327">
        <v>459542500</v>
      </c>
      <c r="D20" s="326">
        <v>200000000</v>
      </c>
      <c r="E20" s="325">
        <v>0</v>
      </c>
      <c r="F20" s="325">
        <v>0</v>
      </c>
      <c r="G20" s="328">
        <v>0</v>
      </c>
      <c r="H20" s="327">
        <v>659542500</v>
      </c>
      <c r="I20" s="326">
        <v>94054650</v>
      </c>
      <c r="J20" s="325">
        <v>94054650</v>
      </c>
      <c r="K20" s="325">
        <v>46987301</v>
      </c>
      <c r="L20" s="325">
        <v>46987301</v>
      </c>
      <c r="M20" s="324">
        <f t="shared" si="0"/>
        <v>565487850</v>
      </c>
      <c r="N20" s="323">
        <f t="shared" si="1"/>
        <v>0.1426058972696983</v>
      </c>
      <c r="O20" s="1105"/>
      <c r="P20" s="1108"/>
      <c r="Q20" s="153"/>
    </row>
    <row r="21" spans="1:17" ht="47.25" customHeight="1">
      <c r="A21" s="1103"/>
      <c r="B21" s="322" t="s">
        <v>128</v>
      </c>
      <c r="C21" s="320">
        <v>0</v>
      </c>
      <c r="D21" s="319">
        <v>462647683</v>
      </c>
      <c r="E21" s="318">
        <v>0</v>
      </c>
      <c r="F21" s="318">
        <v>0</v>
      </c>
      <c r="G21" s="321">
        <v>0</v>
      </c>
      <c r="H21" s="320">
        <v>462647683</v>
      </c>
      <c r="I21" s="319">
        <v>381585744</v>
      </c>
      <c r="J21" s="318">
        <v>381585744</v>
      </c>
      <c r="K21" s="318">
        <v>214785744</v>
      </c>
      <c r="L21" s="318">
        <v>206181456</v>
      </c>
      <c r="M21" s="317">
        <f>+H21-I21</f>
        <v>81061939</v>
      </c>
      <c r="N21" s="316">
        <f t="shared" si="1"/>
        <v>0.82478689080563272</v>
      </c>
      <c r="O21" s="1105"/>
      <c r="P21" s="1108"/>
      <c r="Q21" s="154"/>
    </row>
    <row r="22" spans="1:17" ht="47.25" customHeight="1" thickBot="1">
      <c r="A22" s="315"/>
      <c r="B22" s="314" t="s">
        <v>127</v>
      </c>
      <c r="C22" s="312"/>
      <c r="D22" s="312">
        <v>290000000</v>
      </c>
      <c r="E22" s="310"/>
      <c r="F22" s="310"/>
      <c r="G22" s="313"/>
      <c r="H22" s="312">
        <v>290000000</v>
      </c>
      <c r="I22" s="311">
        <v>0</v>
      </c>
      <c r="J22" s="310">
        <v>0</v>
      </c>
      <c r="K22" s="310">
        <v>0</v>
      </c>
      <c r="L22" s="310">
        <v>0</v>
      </c>
      <c r="M22" s="310">
        <f t="shared" si="0"/>
        <v>290000000</v>
      </c>
      <c r="N22" s="309">
        <f t="shared" si="1"/>
        <v>0</v>
      </c>
      <c r="O22" s="1106"/>
      <c r="P22" s="1109"/>
      <c r="Q22" s="154"/>
    </row>
    <row r="23" spans="1:17" ht="25.5" customHeight="1">
      <c r="A23" s="1079" t="s">
        <v>32</v>
      </c>
      <c r="B23" s="308" t="s">
        <v>9</v>
      </c>
      <c r="C23" s="9">
        <v>90133891</v>
      </c>
      <c r="D23" s="307">
        <v>477000000</v>
      </c>
      <c r="E23" s="304">
        <v>0</v>
      </c>
      <c r="F23" s="304">
        <v>0</v>
      </c>
      <c r="G23" s="306">
        <v>0</v>
      </c>
      <c r="H23" s="9">
        <v>567133891</v>
      </c>
      <c r="I23" s="305">
        <v>551360663</v>
      </c>
      <c r="J23" s="304">
        <v>551360663</v>
      </c>
      <c r="K23" s="304">
        <v>521329730</v>
      </c>
      <c r="L23" s="304">
        <v>521329730</v>
      </c>
      <c r="M23" s="304">
        <f t="shared" si="0"/>
        <v>15773228</v>
      </c>
      <c r="N23" s="303">
        <f>+I23/H23</f>
        <v>0.97218782328069331</v>
      </c>
      <c r="O23" s="1082">
        <f>+SUM(H23:H30)</f>
        <v>2061495006</v>
      </c>
      <c r="P23" s="1085">
        <f>+(SUM(J23:J30)/O23)</f>
        <v>0.54696004439411194</v>
      </c>
    </row>
    <row r="24" spans="1:17" ht="40.5" customHeight="1">
      <c r="A24" s="1080"/>
      <c r="B24" s="295" t="s">
        <v>126</v>
      </c>
      <c r="C24" s="292">
        <v>77350000</v>
      </c>
      <c r="D24" s="294"/>
      <c r="E24" s="290">
        <v>0</v>
      </c>
      <c r="F24" s="290">
        <v>0</v>
      </c>
      <c r="G24" s="293">
        <v>0</v>
      </c>
      <c r="H24" s="292">
        <v>77350000</v>
      </c>
      <c r="I24" s="291">
        <v>0</v>
      </c>
      <c r="J24" s="290">
        <v>0</v>
      </c>
      <c r="K24" s="290">
        <v>0</v>
      </c>
      <c r="L24" s="290">
        <v>0</v>
      </c>
      <c r="M24" s="290">
        <f t="shared" si="0"/>
        <v>77350000</v>
      </c>
      <c r="N24" s="289">
        <f>+I24/H24</f>
        <v>0</v>
      </c>
      <c r="O24" s="1083"/>
      <c r="P24" s="1086"/>
    </row>
    <row r="25" spans="1:17" ht="40.5" customHeight="1">
      <c r="A25" s="1080"/>
      <c r="B25" s="302" t="s">
        <v>125</v>
      </c>
      <c r="C25" s="299"/>
      <c r="D25" s="299">
        <v>252293965</v>
      </c>
      <c r="E25" s="301"/>
      <c r="F25" s="301"/>
      <c r="G25" s="300"/>
      <c r="H25" s="299">
        <v>252292283</v>
      </c>
      <c r="I25" s="284">
        <v>0</v>
      </c>
      <c r="J25" s="283">
        <v>0</v>
      </c>
      <c r="K25" s="283">
        <v>0</v>
      </c>
      <c r="L25" s="283">
        <v>0</v>
      </c>
      <c r="M25" s="283">
        <f t="shared" si="0"/>
        <v>252292283</v>
      </c>
      <c r="N25" s="282">
        <f>+I25/H25</f>
        <v>0</v>
      </c>
      <c r="O25" s="1083"/>
      <c r="P25" s="1086"/>
    </row>
    <row r="26" spans="1:17" ht="25.5">
      <c r="A26" s="1080"/>
      <c r="B26" s="281" t="s">
        <v>10</v>
      </c>
      <c r="C26" s="4">
        <v>430000000</v>
      </c>
      <c r="D26" s="298">
        <v>0</v>
      </c>
      <c r="E26" s="297">
        <v>0</v>
      </c>
      <c r="F26" s="297">
        <v>0</v>
      </c>
      <c r="G26" s="296">
        <v>0</v>
      </c>
      <c r="H26" s="4">
        <v>430000000</v>
      </c>
      <c r="I26" s="278">
        <v>376917754</v>
      </c>
      <c r="J26" s="277">
        <v>376917754</v>
      </c>
      <c r="K26" s="277">
        <v>339617179</v>
      </c>
      <c r="L26" s="277">
        <v>326638654</v>
      </c>
      <c r="M26" s="277">
        <f t="shared" si="0"/>
        <v>53082246</v>
      </c>
      <c r="N26" s="276">
        <f t="shared" ref="N26:N69" si="2">+J26/H26</f>
        <v>0.87655291627906973</v>
      </c>
      <c r="O26" s="1083"/>
      <c r="P26" s="1086"/>
    </row>
    <row r="27" spans="1:17" ht="42.75" customHeight="1">
      <c r="A27" s="1080"/>
      <c r="B27" s="295" t="s">
        <v>124</v>
      </c>
      <c r="C27" s="292">
        <v>213265712</v>
      </c>
      <c r="D27" s="294">
        <v>37446941</v>
      </c>
      <c r="E27" s="290">
        <v>0</v>
      </c>
      <c r="F27" s="290">
        <v>0</v>
      </c>
      <c r="G27" s="293">
        <v>0</v>
      </c>
      <c r="H27" s="292">
        <v>250712653</v>
      </c>
      <c r="I27" s="291">
        <v>54825309</v>
      </c>
      <c r="J27" s="290">
        <v>54825309</v>
      </c>
      <c r="K27" s="290">
        <v>25075309</v>
      </c>
      <c r="L27" s="290">
        <v>14630828</v>
      </c>
      <c r="M27" s="290">
        <f t="shared" si="0"/>
        <v>195887344</v>
      </c>
      <c r="N27" s="289">
        <f t="shared" si="2"/>
        <v>0.21867787023896237</v>
      </c>
      <c r="O27" s="1083"/>
      <c r="P27" s="1086"/>
    </row>
    <row r="28" spans="1:17" ht="42.75" customHeight="1">
      <c r="A28" s="1080"/>
      <c r="B28" s="288" t="s">
        <v>123</v>
      </c>
      <c r="C28" s="285"/>
      <c r="D28" s="287">
        <v>237446941</v>
      </c>
      <c r="E28" s="283"/>
      <c r="F28" s="283"/>
      <c r="G28" s="286"/>
      <c r="H28" s="285">
        <v>200000000</v>
      </c>
      <c r="I28" s="284">
        <v>0</v>
      </c>
      <c r="J28" s="283">
        <v>0</v>
      </c>
      <c r="K28" s="283">
        <v>0</v>
      </c>
      <c r="L28" s="283">
        <v>0</v>
      </c>
      <c r="M28" s="283">
        <f t="shared" si="0"/>
        <v>200000000</v>
      </c>
      <c r="N28" s="282">
        <f t="shared" si="2"/>
        <v>0</v>
      </c>
      <c r="O28" s="1083"/>
      <c r="P28" s="1086"/>
    </row>
    <row r="29" spans="1:17" ht="38.25" customHeight="1">
      <c r="A29" s="1080"/>
      <c r="B29" s="281" t="s">
        <v>11</v>
      </c>
      <c r="C29" s="5">
        <v>201006179</v>
      </c>
      <c r="D29" s="280">
        <v>0</v>
      </c>
      <c r="E29" s="277">
        <v>0</v>
      </c>
      <c r="F29" s="277">
        <v>0</v>
      </c>
      <c r="G29" s="279">
        <v>0</v>
      </c>
      <c r="H29" s="5">
        <v>201006179</v>
      </c>
      <c r="I29" s="278">
        <v>104670036</v>
      </c>
      <c r="J29" s="277">
        <v>104670036</v>
      </c>
      <c r="K29" s="277">
        <v>90973857</v>
      </c>
      <c r="L29" s="277">
        <v>78786057</v>
      </c>
      <c r="M29" s="277">
        <f t="shared" si="0"/>
        <v>96336143</v>
      </c>
      <c r="N29" s="276">
        <f t="shared" si="2"/>
        <v>0.52073043983389189</v>
      </c>
      <c r="O29" s="1083"/>
      <c r="P29" s="1086"/>
      <c r="Q29" s="153"/>
    </row>
    <row r="30" spans="1:17" ht="32.25" customHeight="1" thickBot="1">
      <c r="A30" s="1081"/>
      <c r="B30" s="275" t="s">
        <v>12</v>
      </c>
      <c r="C30" s="272">
        <v>83000000</v>
      </c>
      <c r="D30" s="274">
        <v>0</v>
      </c>
      <c r="E30" s="270">
        <v>0</v>
      </c>
      <c r="F30" s="270">
        <v>0</v>
      </c>
      <c r="G30" s="273">
        <v>0</v>
      </c>
      <c r="H30" s="272">
        <v>83000000</v>
      </c>
      <c r="I30" s="271">
        <v>39781638</v>
      </c>
      <c r="J30" s="270">
        <v>39781638</v>
      </c>
      <c r="K30" s="270">
        <v>30925983</v>
      </c>
      <c r="L30" s="270">
        <v>19109345</v>
      </c>
      <c r="M30" s="270">
        <f t="shared" si="0"/>
        <v>43218362</v>
      </c>
      <c r="N30" s="269">
        <f t="shared" si="2"/>
        <v>0.47929684337349399</v>
      </c>
      <c r="O30" s="1084"/>
      <c r="P30" s="1087"/>
      <c r="Q30" s="154"/>
    </row>
    <row r="31" spans="1:17" ht="69" customHeight="1">
      <c r="A31" s="1091" t="s">
        <v>33</v>
      </c>
      <c r="B31" s="268" t="s">
        <v>13</v>
      </c>
      <c r="C31" s="266">
        <v>100000000</v>
      </c>
      <c r="D31" s="267">
        <v>0</v>
      </c>
      <c r="E31" s="264">
        <v>0</v>
      </c>
      <c r="F31" s="264">
        <v>0</v>
      </c>
      <c r="G31" s="263">
        <v>20000000</v>
      </c>
      <c r="H31" s="266">
        <v>80000000</v>
      </c>
      <c r="I31" s="265">
        <v>79909412</v>
      </c>
      <c r="J31" s="264">
        <v>79909412</v>
      </c>
      <c r="K31" s="264">
        <v>79909412</v>
      </c>
      <c r="L31" s="263">
        <v>79128079</v>
      </c>
      <c r="M31" s="259">
        <f t="shared" si="0"/>
        <v>90588</v>
      </c>
      <c r="N31" s="262">
        <f t="shared" si="2"/>
        <v>0.99886765</v>
      </c>
      <c r="O31" s="1092">
        <f>+SUM(H31:H40)</f>
        <v>1997682237</v>
      </c>
      <c r="P31" s="1093">
        <f>+(SUM(J31:J40)/O31)</f>
        <v>0.8420555836378496</v>
      </c>
    </row>
    <row r="32" spans="1:17" ht="51">
      <c r="A32" s="1091"/>
      <c r="B32" s="261" t="s">
        <v>14</v>
      </c>
      <c r="C32" s="7">
        <v>130000000</v>
      </c>
      <c r="D32" s="245">
        <v>0</v>
      </c>
      <c r="E32" s="243">
        <v>0</v>
      </c>
      <c r="F32" s="243">
        <v>0</v>
      </c>
      <c r="G32" s="242">
        <v>90000000</v>
      </c>
      <c r="H32" s="7">
        <v>40000000</v>
      </c>
      <c r="I32" s="244">
        <v>29227000</v>
      </c>
      <c r="J32" s="243">
        <v>29227000</v>
      </c>
      <c r="K32" s="243">
        <v>29227000</v>
      </c>
      <c r="L32" s="242">
        <v>29227000</v>
      </c>
      <c r="M32" s="259">
        <f t="shared" si="0"/>
        <v>10773000</v>
      </c>
      <c r="N32" s="240">
        <f t="shared" si="2"/>
        <v>0.73067499999999996</v>
      </c>
      <c r="O32" s="1092"/>
      <c r="P32" s="1093"/>
    </row>
    <row r="33" spans="1:17" ht="32.25" customHeight="1">
      <c r="A33" s="1091"/>
      <c r="B33" s="261" t="s">
        <v>15</v>
      </c>
      <c r="C33" s="7">
        <v>0</v>
      </c>
      <c r="D33" s="245">
        <v>0</v>
      </c>
      <c r="E33" s="243">
        <v>0</v>
      </c>
      <c r="F33" s="243">
        <v>90000000</v>
      </c>
      <c r="G33" s="242">
        <v>0</v>
      </c>
      <c r="H33" s="7">
        <v>90000000</v>
      </c>
      <c r="I33" s="244">
        <v>87530000</v>
      </c>
      <c r="J33" s="243">
        <v>87530000</v>
      </c>
      <c r="K33" s="243">
        <v>62140000</v>
      </c>
      <c r="L33" s="242">
        <v>62140000</v>
      </c>
      <c r="M33" s="259">
        <f t="shared" si="0"/>
        <v>2470000</v>
      </c>
      <c r="N33" s="240">
        <f t="shared" si="2"/>
        <v>0.97255555555555551</v>
      </c>
      <c r="O33" s="1092"/>
      <c r="P33" s="1093"/>
    </row>
    <row r="34" spans="1:17" ht="32.25" customHeight="1">
      <c r="A34" s="1091"/>
      <c r="B34" s="260" t="s">
        <v>16</v>
      </c>
      <c r="C34" s="7">
        <v>130000000</v>
      </c>
      <c r="D34" s="245">
        <v>0</v>
      </c>
      <c r="E34" s="243">
        <v>0</v>
      </c>
      <c r="F34" s="243">
        <v>0</v>
      </c>
      <c r="G34" s="242">
        <v>0</v>
      </c>
      <c r="H34" s="7">
        <v>130000000</v>
      </c>
      <c r="I34" s="244">
        <v>85244912</v>
      </c>
      <c r="J34" s="243">
        <v>85244912</v>
      </c>
      <c r="K34" s="243">
        <v>76426714</v>
      </c>
      <c r="L34" s="243">
        <v>76426714</v>
      </c>
      <c r="M34" s="259">
        <f t="shared" si="0"/>
        <v>44755088</v>
      </c>
      <c r="N34" s="240">
        <f t="shared" si="2"/>
        <v>0.6557300923076923</v>
      </c>
      <c r="O34" s="1092"/>
      <c r="P34" s="1093"/>
    </row>
    <row r="35" spans="1:17" ht="25.5">
      <c r="A35" s="1091"/>
      <c r="B35" s="246" t="s">
        <v>17</v>
      </c>
      <c r="C35" s="7">
        <v>450000000</v>
      </c>
      <c r="D35" s="245">
        <v>9030087</v>
      </c>
      <c r="E35" s="243">
        <v>0</v>
      </c>
      <c r="F35" s="243">
        <v>40000000</v>
      </c>
      <c r="G35" s="242">
        <v>0</v>
      </c>
      <c r="H35" s="7">
        <v>499030087</v>
      </c>
      <c r="I35" s="244">
        <v>383960158</v>
      </c>
      <c r="J35" s="243">
        <v>383960158</v>
      </c>
      <c r="K35" s="243">
        <v>383960158</v>
      </c>
      <c r="L35" s="242">
        <v>383960158</v>
      </c>
      <c r="M35" s="259">
        <f t="shared" si="0"/>
        <v>115069929</v>
      </c>
      <c r="N35" s="240">
        <f t="shared" si="2"/>
        <v>0.76941284303765833</v>
      </c>
      <c r="O35" s="1092"/>
      <c r="P35" s="1093"/>
    </row>
    <row r="36" spans="1:17" ht="38.25">
      <c r="A36" s="1091"/>
      <c r="B36" s="258" t="s">
        <v>122</v>
      </c>
      <c r="C36" s="257"/>
      <c r="D36" s="257">
        <v>745324624</v>
      </c>
      <c r="E36" s="255"/>
      <c r="F36" s="255"/>
      <c r="G36" s="254"/>
      <c r="H36" s="257">
        <v>745324624</v>
      </c>
      <c r="I36" s="256">
        <v>745324624</v>
      </c>
      <c r="J36" s="255">
        <v>745324624</v>
      </c>
      <c r="K36" s="255">
        <v>745324624</v>
      </c>
      <c r="L36" s="254">
        <v>745324624</v>
      </c>
      <c r="M36" s="253">
        <f t="shared" si="0"/>
        <v>0</v>
      </c>
      <c r="N36" s="240">
        <f t="shared" si="2"/>
        <v>1</v>
      </c>
      <c r="O36" s="1092"/>
      <c r="P36" s="1093"/>
    </row>
    <row r="37" spans="1:17" ht="60" customHeight="1">
      <c r="A37" s="1091"/>
      <c r="B37" s="252" t="s">
        <v>121</v>
      </c>
      <c r="C37" s="220">
        <v>0</v>
      </c>
      <c r="D37" s="221">
        <v>44327526</v>
      </c>
      <c r="E37" s="218">
        <v>0</v>
      </c>
      <c r="F37" s="218">
        <v>0</v>
      </c>
      <c r="G37" s="217">
        <v>0</v>
      </c>
      <c r="H37" s="220">
        <v>44327526</v>
      </c>
      <c r="I37" s="219">
        <v>43315600</v>
      </c>
      <c r="J37" s="218">
        <v>43315600</v>
      </c>
      <c r="K37" s="218">
        <v>43315600</v>
      </c>
      <c r="L37" s="218">
        <v>43315600</v>
      </c>
      <c r="M37" s="251">
        <f t="shared" si="0"/>
        <v>1011926</v>
      </c>
      <c r="N37" s="250">
        <f t="shared" si="2"/>
        <v>0.97717161115646289</v>
      </c>
      <c r="O37" s="1092"/>
      <c r="P37" s="1093"/>
    </row>
    <row r="38" spans="1:17" ht="60" customHeight="1">
      <c r="A38" s="1091"/>
      <c r="B38" s="249" t="s">
        <v>120</v>
      </c>
      <c r="C38" s="211"/>
      <c r="D38" s="212">
        <v>100000000</v>
      </c>
      <c r="E38" s="209"/>
      <c r="F38" s="209"/>
      <c r="G38" s="208"/>
      <c r="H38" s="211">
        <v>100000000</v>
      </c>
      <c r="I38" s="210">
        <v>0</v>
      </c>
      <c r="J38" s="209">
        <v>0</v>
      </c>
      <c r="K38" s="209">
        <v>0</v>
      </c>
      <c r="L38" s="209">
        <v>0</v>
      </c>
      <c r="M38" s="248">
        <f t="shared" si="0"/>
        <v>100000000</v>
      </c>
      <c r="N38" s="247">
        <f t="shared" si="2"/>
        <v>0</v>
      </c>
      <c r="O38" s="1092"/>
      <c r="P38" s="1093"/>
    </row>
    <row r="39" spans="1:17" ht="51">
      <c r="A39" s="1091"/>
      <c r="B39" s="246" t="s">
        <v>18</v>
      </c>
      <c r="C39" s="7">
        <v>130000000</v>
      </c>
      <c r="D39" s="245">
        <v>0</v>
      </c>
      <c r="E39" s="243">
        <v>0</v>
      </c>
      <c r="F39" s="243">
        <v>0</v>
      </c>
      <c r="G39" s="242">
        <v>20000000</v>
      </c>
      <c r="H39" s="7">
        <v>110000000</v>
      </c>
      <c r="I39" s="244">
        <v>89634017</v>
      </c>
      <c r="J39" s="243">
        <v>89634017</v>
      </c>
      <c r="K39" s="243">
        <v>89634017</v>
      </c>
      <c r="L39" s="242">
        <v>73240517</v>
      </c>
      <c r="M39" s="241">
        <f t="shared" si="0"/>
        <v>20365983</v>
      </c>
      <c r="N39" s="240">
        <f t="shared" si="2"/>
        <v>0.81485470000000004</v>
      </c>
      <c r="O39" s="1092"/>
      <c r="P39" s="1093"/>
      <c r="Q39" s="153"/>
    </row>
    <row r="40" spans="1:17" ht="30.75" customHeight="1" thickBot="1">
      <c r="A40" s="1091"/>
      <c r="B40" s="246" t="s">
        <v>19</v>
      </c>
      <c r="C40" s="7">
        <v>120000000</v>
      </c>
      <c r="D40" s="245">
        <v>39000000</v>
      </c>
      <c r="E40" s="243">
        <v>0</v>
      </c>
      <c r="F40" s="243">
        <v>0</v>
      </c>
      <c r="G40" s="242">
        <v>0</v>
      </c>
      <c r="H40" s="7">
        <v>159000000</v>
      </c>
      <c r="I40" s="244">
        <v>138013759</v>
      </c>
      <c r="J40" s="243">
        <v>138013759</v>
      </c>
      <c r="K40" s="243">
        <v>138013759</v>
      </c>
      <c r="L40" s="242">
        <v>137744875</v>
      </c>
      <c r="M40" s="241">
        <f t="shared" si="0"/>
        <v>20986241</v>
      </c>
      <c r="N40" s="240">
        <f t="shared" si="2"/>
        <v>0.86801106289308172</v>
      </c>
      <c r="O40" s="1092"/>
      <c r="P40" s="1093"/>
      <c r="Q40" s="154"/>
    </row>
    <row r="41" spans="1:17" ht="33" customHeight="1">
      <c r="A41" s="1099" t="s">
        <v>34</v>
      </c>
      <c r="B41" s="239" t="s">
        <v>20</v>
      </c>
      <c r="C41" s="237">
        <v>428498698</v>
      </c>
      <c r="D41" s="238">
        <v>221000000</v>
      </c>
      <c r="E41" s="235">
        <v>0</v>
      </c>
      <c r="F41" s="235">
        <v>0</v>
      </c>
      <c r="G41" s="234">
        <v>44604984</v>
      </c>
      <c r="H41" s="237">
        <v>604893714</v>
      </c>
      <c r="I41" s="236">
        <v>571711261</v>
      </c>
      <c r="J41" s="235">
        <v>571711261</v>
      </c>
      <c r="K41" s="235">
        <v>469309851</v>
      </c>
      <c r="L41" s="234">
        <v>469309851</v>
      </c>
      <c r="M41" s="233">
        <f t="shared" si="0"/>
        <v>33182453</v>
      </c>
      <c r="N41" s="162">
        <f t="shared" si="2"/>
        <v>0.94514333306495557</v>
      </c>
      <c r="O41" s="1094">
        <f>+SUM(H41:H77)</f>
        <v>15339787295</v>
      </c>
      <c r="P41" s="1096">
        <f>+(SUM(J41:J77)/O41)</f>
        <v>0.62815280441931309</v>
      </c>
    </row>
    <row r="42" spans="1:17" ht="46.5" customHeight="1">
      <c r="A42" s="1100"/>
      <c r="B42" s="228" t="s">
        <v>48</v>
      </c>
      <c r="C42" s="8">
        <v>124049333</v>
      </c>
      <c r="D42" s="227">
        <v>490000000</v>
      </c>
      <c r="E42" s="225">
        <v>0</v>
      </c>
      <c r="F42" s="225">
        <v>0</v>
      </c>
      <c r="G42" s="224">
        <v>0</v>
      </c>
      <c r="H42" s="8">
        <v>614049333</v>
      </c>
      <c r="I42" s="226">
        <v>600110333</v>
      </c>
      <c r="J42" s="225">
        <v>600110333</v>
      </c>
      <c r="K42" s="225">
        <v>547360332</v>
      </c>
      <c r="L42" s="224">
        <v>547360332</v>
      </c>
      <c r="M42" s="223">
        <f t="shared" si="0"/>
        <v>13939000</v>
      </c>
      <c r="N42" s="159">
        <f t="shared" si="2"/>
        <v>0.97729986948784786</v>
      </c>
      <c r="O42" s="1095"/>
      <c r="P42" s="1097"/>
    </row>
    <row r="43" spans="1:17" ht="61.5" customHeight="1">
      <c r="A43" s="1100"/>
      <c r="B43" s="232" t="s">
        <v>119</v>
      </c>
      <c r="C43" s="220">
        <v>316868350</v>
      </c>
      <c r="D43" s="221">
        <v>798938</v>
      </c>
      <c r="E43" s="218">
        <v>0</v>
      </c>
      <c r="F43" s="218">
        <v>0</v>
      </c>
      <c r="G43" s="217">
        <v>0</v>
      </c>
      <c r="H43" s="220">
        <v>317667288</v>
      </c>
      <c r="I43" s="219">
        <v>316868350</v>
      </c>
      <c r="J43" s="218">
        <v>316868350</v>
      </c>
      <c r="K43" s="218">
        <v>316868350</v>
      </c>
      <c r="L43" s="217">
        <v>316868350</v>
      </c>
      <c r="M43" s="216">
        <f t="shared" si="0"/>
        <v>798938</v>
      </c>
      <c r="N43" s="215">
        <f t="shared" si="2"/>
        <v>0.99748498498214899</v>
      </c>
      <c r="O43" s="1095"/>
      <c r="P43" s="1097"/>
    </row>
    <row r="44" spans="1:17" ht="38.25">
      <c r="A44" s="1100"/>
      <c r="B44" s="230" t="s">
        <v>84</v>
      </c>
      <c r="C44" s="8">
        <v>130000000</v>
      </c>
      <c r="D44" s="227">
        <v>0</v>
      </c>
      <c r="E44" s="225">
        <v>0</v>
      </c>
      <c r="F44" s="225">
        <v>27000000</v>
      </c>
      <c r="G44" s="224">
        <v>0</v>
      </c>
      <c r="H44" s="8">
        <v>157000000</v>
      </c>
      <c r="I44" s="226">
        <v>154819396</v>
      </c>
      <c r="J44" s="225">
        <v>154819396</v>
      </c>
      <c r="K44" s="225">
        <v>29991657</v>
      </c>
      <c r="L44" s="224">
        <v>29991657</v>
      </c>
      <c r="M44" s="223">
        <f t="shared" si="0"/>
        <v>2180604</v>
      </c>
      <c r="N44" s="159">
        <f t="shared" si="2"/>
        <v>0.98611080254777073</v>
      </c>
      <c r="O44" s="1095"/>
      <c r="P44" s="1097"/>
    </row>
    <row r="45" spans="1:17" ht="38.25">
      <c r="A45" s="1100"/>
      <c r="B45" s="231" t="s">
        <v>118</v>
      </c>
      <c r="C45" s="8"/>
      <c r="D45" s="227"/>
      <c r="E45" s="225"/>
      <c r="F45" s="225">
        <v>108604984</v>
      </c>
      <c r="G45" s="224"/>
      <c r="H45" s="8">
        <v>108604984</v>
      </c>
      <c r="I45" s="226">
        <v>108283070</v>
      </c>
      <c r="J45" s="225">
        <v>108283070</v>
      </c>
      <c r="K45" s="225"/>
      <c r="L45" s="224">
        <v>0</v>
      </c>
      <c r="M45" s="223">
        <f t="shared" si="0"/>
        <v>321914</v>
      </c>
      <c r="N45" s="159">
        <f t="shared" si="2"/>
        <v>0.99703591871989961</v>
      </c>
      <c r="O45" s="1095"/>
      <c r="P45" s="1097"/>
    </row>
    <row r="46" spans="1:17" ht="38.25">
      <c r="A46" s="1100"/>
      <c r="B46" s="230" t="s">
        <v>49</v>
      </c>
      <c r="C46" s="8">
        <v>20000000</v>
      </c>
      <c r="D46" s="227">
        <v>0</v>
      </c>
      <c r="E46" s="225">
        <v>0</v>
      </c>
      <c r="F46" s="225">
        <v>0</v>
      </c>
      <c r="G46" s="224">
        <v>0</v>
      </c>
      <c r="H46" s="8">
        <v>20000000</v>
      </c>
      <c r="I46" s="225">
        <v>20000000</v>
      </c>
      <c r="J46" s="225">
        <v>20000000</v>
      </c>
      <c r="K46" s="225">
        <v>0</v>
      </c>
      <c r="L46" s="224">
        <v>0</v>
      </c>
      <c r="M46" s="223">
        <f t="shared" si="0"/>
        <v>0</v>
      </c>
      <c r="N46" s="159">
        <f t="shared" si="2"/>
        <v>1</v>
      </c>
      <c r="O46" s="1095"/>
      <c r="P46" s="1097"/>
    </row>
    <row r="47" spans="1:17" ht="33" customHeight="1">
      <c r="A47" s="1100"/>
      <c r="B47" s="230" t="s">
        <v>23</v>
      </c>
      <c r="C47" s="8">
        <v>189356643</v>
      </c>
      <c r="D47" s="227">
        <v>0</v>
      </c>
      <c r="E47" s="225">
        <v>0</v>
      </c>
      <c r="F47" s="225">
        <v>0</v>
      </c>
      <c r="G47" s="224">
        <v>0</v>
      </c>
      <c r="H47" s="8">
        <v>189356643</v>
      </c>
      <c r="I47" s="226">
        <v>93858198</v>
      </c>
      <c r="J47" s="225">
        <v>93858198</v>
      </c>
      <c r="K47" s="225">
        <v>93858198</v>
      </c>
      <c r="L47" s="224">
        <v>93858198</v>
      </c>
      <c r="M47" s="223">
        <f t="shared" si="0"/>
        <v>95498445</v>
      </c>
      <c r="N47" s="159">
        <f t="shared" si="2"/>
        <v>0.49566889501732453</v>
      </c>
      <c r="O47" s="1095"/>
      <c r="P47" s="1097"/>
    </row>
    <row r="48" spans="1:17" ht="38.25">
      <c r="A48" s="1100"/>
      <c r="B48" s="230" t="s">
        <v>85</v>
      </c>
      <c r="C48" s="8">
        <v>0</v>
      </c>
      <c r="D48" s="227">
        <v>170000000</v>
      </c>
      <c r="E48" s="225">
        <v>0</v>
      </c>
      <c r="F48" s="225">
        <v>0</v>
      </c>
      <c r="G48" s="224">
        <v>0</v>
      </c>
      <c r="H48" s="8">
        <v>191366891</v>
      </c>
      <c r="I48" s="226">
        <v>23302781</v>
      </c>
      <c r="J48" s="225">
        <v>23302781</v>
      </c>
      <c r="K48" s="225">
        <v>21366891</v>
      </c>
      <c r="L48" s="224">
        <v>21366891</v>
      </c>
      <c r="M48" s="223">
        <f t="shared" si="0"/>
        <v>168064110</v>
      </c>
      <c r="N48" s="159">
        <f t="shared" si="2"/>
        <v>0.12177018123788196</v>
      </c>
      <c r="O48" s="1095"/>
      <c r="P48" s="1097"/>
    </row>
    <row r="49" spans="1:16" ht="38.25">
      <c r="A49" s="1100"/>
      <c r="B49" s="230" t="s">
        <v>39</v>
      </c>
      <c r="C49" s="8">
        <v>320000000</v>
      </c>
      <c r="D49" s="227">
        <v>0</v>
      </c>
      <c r="E49" s="225"/>
      <c r="F49" s="225">
        <v>0</v>
      </c>
      <c r="G49" s="224">
        <v>69248141</v>
      </c>
      <c r="H49" s="8">
        <v>250751859</v>
      </c>
      <c r="I49" s="226">
        <v>201899969</v>
      </c>
      <c r="J49" s="225">
        <v>201899969</v>
      </c>
      <c r="K49" s="225">
        <v>148457153</v>
      </c>
      <c r="L49" s="224">
        <v>148457153</v>
      </c>
      <c r="M49" s="223">
        <v>109338733</v>
      </c>
      <c r="N49" s="159">
        <f t="shared" si="2"/>
        <v>0.80517835363286383</v>
      </c>
      <c r="O49" s="1095"/>
      <c r="P49" s="1097"/>
    </row>
    <row r="50" spans="1:16" ht="50.25" customHeight="1">
      <c r="A50" s="1100"/>
      <c r="B50" s="230" t="s">
        <v>25</v>
      </c>
      <c r="C50" s="8">
        <v>57000000</v>
      </c>
      <c r="D50" s="227">
        <v>0</v>
      </c>
      <c r="E50" s="225">
        <v>0</v>
      </c>
      <c r="F50" s="225">
        <v>0</v>
      </c>
      <c r="G50" s="224">
        <v>0</v>
      </c>
      <c r="H50" s="8">
        <v>57000000</v>
      </c>
      <c r="I50" s="226">
        <v>0</v>
      </c>
      <c r="J50" s="225">
        <v>0</v>
      </c>
      <c r="K50" s="225">
        <v>0</v>
      </c>
      <c r="L50" s="224">
        <v>0</v>
      </c>
      <c r="M50" s="223">
        <f t="shared" ref="M50:M74" si="3">+H50-I50</f>
        <v>57000000</v>
      </c>
      <c r="N50" s="159">
        <f t="shared" si="2"/>
        <v>0</v>
      </c>
      <c r="O50" s="1095"/>
      <c r="P50" s="1097"/>
    </row>
    <row r="51" spans="1:16" ht="55.5" customHeight="1">
      <c r="A51" s="1100"/>
      <c r="B51" s="230" t="s">
        <v>40</v>
      </c>
      <c r="C51" s="8">
        <v>0</v>
      </c>
      <c r="D51" s="227">
        <v>210000000</v>
      </c>
      <c r="E51" s="225">
        <v>0</v>
      </c>
      <c r="F51" s="225">
        <v>0</v>
      </c>
      <c r="G51" s="224">
        <v>0</v>
      </c>
      <c r="H51" s="8">
        <v>210000000</v>
      </c>
      <c r="I51" s="226">
        <v>183117303</v>
      </c>
      <c r="J51" s="225">
        <v>183117303</v>
      </c>
      <c r="K51" s="225">
        <v>183117299</v>
      </c>
      <c r="L51" s="224">
        <v>183117299</v>
      </c>
      <c r="M51" s="223">
        <f t="shared" si="3"/>
        <v>26882697</v>
      </c>
      <c r="N51" s="159">
        <f t="shared" si="2"/>
        <v>0.87198715714285713</v>
      </c>
      <c r="O51" s="1095"/>
      <c r="P51" s="1097"/>
    </row>
    <row r="52" spans="1:16" ht="51">
      <c r="A52" s="1100"/>
      <c r="B52" s="230" t="s">
        <v>50</v>
      </c>
      <c r="C52" s="8">
        <v>583000000</v>
      </c>
      <c r="D52" s="227">
        <v>0</v>
      </c>
      <c r="E52" s="225">
        <v>0</v>
      </c>
      <c r="F52" s="225">
        <v>0</v>
      </c>
      <c r="G52" s="224">
        <v>112648384</v>
      </c>
      <c r="H52" s="8">
        <v>470351616</v>
      </c>
      <c r="I52" s="226">
        <v>470315204</v>
      </c>
      <c r="J52" s="226">
        <v>470315204</v>
      </c>
      <c r="K52" s="225">
        <v>0</v>
      </c>
      <c r="L52" s="224">
        <v>0</v>
      </c>
      <c r="M52" s="223">
        <f t="shared" si="3"/>
        <v>36412</v>
      </c>
      <c r="N52" s="159">
        <f t="shared" si="2"/>
        <v>0.99992258557478841</v>
      </c>
      <c r="O52" s="1095"/>
      <c r="P52" s="1097"/>
    </row>
    <row r="53" spans="1:16" ht="51">
      <c r="A53" s="1100"/>
      <c r="B53" s="230" t="s">
        <v>26</v>
      </c>
      <c r="C53" s="8">
        <v>309862432</v>
      </c>
      <c r="D53" s="227">
        <v>618344195</v>
      </c>
      <c r="E53" s="225">
        <v>0</v>
      </c>
      <c r="F53" s="225">
        <v>0</v>
      </c>
      <c r="G53" s="224">
        <v>280816445</v>
      </c>
      <c r="H53" s="8">
        <v>647390182</v>
      </c>
      <c r="I53" s="226">
        <v>532902666.55000001</v>
      </c>
      <c r="J53" s="225">
        <v>532902666.55000001</v>
      </c>
      <c r="K53" s="225">
        <v>230085928.55000001</v>
      </c>
      <c r="L53" s="224">
        <v>230085928.55000001</v>
      </c>
      <c r="M53" s="223">
        <f t="shared" si="3"/>
        <v>114487515.44999999</v>
      </c>
      <c r="N53" s="159">
        <f t="shared" si="2"/>
        <v>0.82315531091881777</v>
      </c>
      <c r="O53" s="1095"/>
      <c r="P53" s="1097"/>
    </row>
    <row r="54" spans="1:16" ht="51">
      <c r="A54" s="1100"/>
      <c r="B54" s="230" t="s">
        <v>51</v>
      </c>
      <c r="C54" s="8">
        <v>412315144</v>
      </c>
      <c r="D54" s="227">
        <v>0</v>
      </c>
      <c r="E54" s="225">
        <v>0</v>
      </c>
      <c r="F54" s="225">
        <v>0</v>
      </c>
      <c r="G54" s="224">
        <v>107161459</v>
      </c>
      <c r="H54" s="8">
        <v>305153685</v>
      </c>
      <c r="I54" s="226">
        <v>304486101</v>
      </c>
      <c r="J54" s="225">
        <v>304486101</v>
      </c>
      <c r="K54" s="225">
        <v>225315144</v>
      </c>
      <c r="L54" s="224">
        <v>225315144</v>
      </c>
      <c r="M54" s="223">
        <f t="shared" si="3"/>
        <v>667584</v>
      </c>
      <c r="N54" s="159">
        <f t="shared" si="2"/>
        <v>0.9978123023485691</v>
      </c>
      <c r="O54" s="1095"/>
      <c r="P54" s="1097"/>
    </row>
    <row r="55" spans="1:16" ht="63.75">
      <c r="A55" s="1100"/>
      <c r="B55" s="230" t="s">
        <v>27</v>
      </c>
      <c r="C55" s="8">
        <v>143986216</v>
      </c>
      <c r="D55" s="227">
        <v>19255758</v>
      </c>
      <c r="E55" s="225">
        <v>0</v>
      </c>
      <c r="F55" s="225">
        <v>0</v>
      </c>
      <c r="G55" s="224">
        <v>0</v>
      </c>
      <c r="H55" s="8">
        <v>163241974</v>
      </c>
      <c r="I55" s="226">
        <v>162117263</v>
      </c>
      <c r="J55" s="226">
        <v>162117263</v>
      </c>
      <c r="K55" s="225">
        <v>162117263</v>
      </c>
      <c r="L55" s="224">
        <v>162117263</v>
      </c>
      <c r="M55" s="223">
        <f t="shared" si="3"/>
        <v>1124711</v>
      </c>
      <c r="N55" s="159">
        <f t="shared" si="2"/>
        <v>0.99311016050320489</v>
      </c>
      <c r="O55" s="1095"/>
      <c r="P55" s="1097"/>
    </row>
    <row r="56" spans="1:16" ht="63.75">
      <c r="A56" s="1100"/>
      <c r="B56" s="230" t="s">
        <v>52</v>
      </c>
      <c r="C56" s="8">
        <v>400000000</v>
      </c>
      <c r="D56" s="227">
        <v>41707662</v>
      </c>
      <c r="E56" s="225">
        <v>0</v>
      </c>
      <c r="F56" s="225">
        <v>0</v>
      </c>
      <c r="G56" s="224">
        <v>62984542</v>
      </c>
      <c r="H56" s="8">
        <v>378723120</v>
      </c>
      <c r="I56" s="226">
        <v>166975254</v>
      </c>
      <c r="J56" s="225">
        <v>166975254</v>
      </c>
      <c r="K56" s="225">
        <v>126395603</v>
      </c>
      <c r="L56" s="224">
        <v>107036705</v>
      </c>
      <c r="M56" s="223">
        <f t="shared" si="3"/>
        <v>211747866</v>
      </c>
      <c r="N56" s="159">
        <f t="shared" si="2"/>
        <v>0.44089004653320346</v>
      </c>
      <c r="O56" s="1095"/>
      <c r="P56" s="1097"/>
    </row>
    <row r="57" spans="1:16" ht="51">
      <c r="A57" s="1100"/>
      <c r="B57" s="230" t="s">
        <v>28</v>
      </c>
      <c r="C57" s="8">
        <v>83957017</v>
      </c>
      <c r="D57" s="227">
        <v>52201354</v>
      </c>
      <c r="E57" s="225">
        <v>0</v>
      </c>
      <c r="F57" s="225">
        <v>0</v>
      </c>
      <c r="G57" s="224">
        <v>0</v>
      </c>
      <c r="H57" s="8">
        <v>136158371</v>
      </c>
      <c r="I57" s="226">
        <v>105962093</v>
      </c>
      <c r="J57" s="225">
        <v>105962093</v>
      </c>
      <c r="K57" s="225">
        <v>61674655</v>
      </c>
      <c r="L57" s="224">
        <v>61674655</v>
      </c>
      <c r="M57" s="223">
        <f t="shared" si="3"/>
        <v>30196278</v>
      </c>
      <c r="N57" s="159">
        <f t="shared" si="2"/>
        <v>0.7782267973814111</v>
      </c>
      <c r="O57" s="1095"/>
      <c r="P57" s="1097"/>
    </row>
    <row r="58" spans="1:16" ht="51">
      <c r="A58" s="1100"/>
      <c r="B58" s="230" t="s">
        <v>56</v>
      </c>
      <c r="C58" s="8">
        <v>520000000</v>
      </c>
      <c r="D58" s="227">
        <v>0</v>
      </c>
      <c r="E58" s="225">
        <v>0</v>
      </c>
      <c r="F58" s="225">
        <v>0</v>
      </c>
      <c r="G58" s="224">
        <v>466368965</v>
      </c>
      <c r="H58" s="8">
        <v>53631035</v>
      </c>
      <c r="I58" s="226">
        <v>51259215</v>
      </c>
      <c r="J58" s="225">
        <v>51259215</v>
      </c>
      <c r="K58" s="225">
        <v>0</v>
      </c>
      <c r="L58" s="224">
        <v>0</v>
      </c>
      <c r="M58" s="223">
        <f t="shared" si="3"/>
        <v>2371820</v>
      </c>
      <c r="N58" s="159">
        <f t="shared" si="2"/>
        <v>0.95577523350052818</v>
      </c>
      <c r="O58" s="1095"/>
      <c r="P58" s="1097"/>
    </row>
    <row r="59" spans="1:16" ht="38.25">
      <c r="A59" s="1100"/>
      <c r="B59" s="229" t="s">
        <v>29</v>
      </c>
      <c r="C59" s="8">
        <v>8447753</v>
      </c>
      <c r="D59" s="227">
        <v>272707878</v>
      </c>
      <c r="E59" s="225">
        <v>0</v>
      </c>
      <c r="F59" s="225">
        <v>0</v>
      </c>
      <c r="G59" s="224">
        <v>78031750</v>
      </c>
      <c r="H59" s="8">
        <v>203123881</v>
      </c>
      <c r="I59" s="226">
        <v>39596003</v>
      </c>
      <c r="J59" s="225">
        <v>39596003</v>
      </c>
      <c r="K59" s="225">
        <v>28373022.440000001</v>
      </c>
      <c r="L59" s="224">
        <v>28373022.440000001</v>
      </c>
      <c r="M59" s="223">
        <f t="shared" si="3"/>
        <v>163527878</v>
      </c>
      <c r="N59" s="159">
        <f t="shared" si="2"/>
        <v>0.19493524249864053</v>
      </c>
      <c r="O59" s="1095"/>
      <c r="P59" s="1097"/>
    </row>
    <row r="60" spans="1:16" ht="55.5" customHeight="1">
      <c r="A60" s="1100"/>
      <c r="B60" s="228" t="s">
        <v>42</v>
      </c>
      <c r="C60" s="8">
        <v>1122138000</v>
      </c>
      <c r="D60" s="227">
        <v>574323413</v>
      </c>
      <c r="E60" s="225">
        <v>0</v>
      </c>
      <c r="F60" s="225">
        <v>0</v>
      </c>
      <c r="G60" s="224">
        <v>625210261</v>
      </c>
      <c r="H60" s="8">
        <v>1071251152</v>
      </c>
      <c r="I60" s="226">
        <v>289741971</v>
      </c>
      <c r="J60" s="225">
        <v>289741971</v>
      </c>
      <c r="K60" s="225">
        <v>237239808</v>
      </c>
      <c r="L60" s="224">
        <v>237239808</v>
      </c>
      <c r="M60" s="223">
        <f t="shared" si="3"/>
        <v>781509181</v>
      </c>
      <c r="N60" s="159">
        <f t="shared" si="2"/>
        <v>0.27047062722785292</v>
      </c>
      <c r="O60" s="1095"/>
      <c r="P60" s="1097"/>
    </row>
    <row r="61" spans="1:16" ht="42" customHeight="1">
      <c r="A61" s="1100"/>
      <c r="B61" s="222" t="s">
        <v>117</v>
      </c>
      <c r="C61" s="220">
        <v>251617140</v>
      </c>
      <c r="D61" s="221">
        <v>6124890</v>
      </c>
      <c r="E61" s="218">
        <v>0</v>
      </c>
      <c r="F61" s="218">
        <v>0</v>
      </c>
      <c r="G61" s="217">
        <v>0</v>
      </c>
      <c r="H61" s="220">
        <v>257742030</v>
      </c>
      <c r="I61" s="219">
        <v>169131107</v>
      </c>
      <c r="J61" s="218">
        <v>169131107</v>
      </c>
      <c r="K61" s="218">
        <v>142437549</v>
      </c>
      <c r="L61" s="217">
        <v>142437549</v>
      </c>
      <c r="M61" s="216">
        <f t="shared" si="3"/>
        <v>88610923</v>
      </c>
      <c r="N61" s="215">
        <f t="shared" si="2"/>
        <v>0.65620305310701554</v>
      </c>
      <c r="O61" s="1095"/>
      <c r="P61" s="1097"/>
    </row>
    <row r="62" spans="1:16" ht="51">
      <c r="A62" s="1100"/>
      <c r="B62" s="222" t="s">
        <v>116</v>
      </c>
      <c r="C62" s="220">
        <v>369732300</v>
      </c>
      <c r="D62" s="221">
        <v>94818700</v>
      </c>
      <c r="E62" s="218">
        <v>0</v>
      </c>
      <c r="F62" s="218">
        <v>0</v>
      </c>
      <c r="G62" s="217">
        <v>0</v>
      </c>
      <c r="H62" s="220">
        <v>464551000</v>
      </c>
      <c r="I62" s="219">
        <v>431706000</v>
      </c>
      <c r="J62" s="218">
        <v>431706000</v>
      </c>
      <c r="K62" s="218">
        <v>226012000</v>
      </c>
      <c r="L62" s="217">
        <v>75913000</v>
      </c>
      <c r="M62" s="216">
        <f t="shared" si="3"/>
        <v>32845000</v>
      </c>
      <c r="N62" s="215">
        <f t="shared" si="2"/>
        <v>0.92929732149968469</v>
      </c>
      <c r="O62" s="1095"/>
      <c r="P62" s="1097"/>
    </row>
    <row r="63" spans="1:16" ht="38.25">
      <c r="A63" s="1100"/>
      <c r="B63" s="222" t="s">
        <v>115</v>
      </c>
      <c r="C63" s="220">
        <v>42067692</v>
      </c>
      <c r="D63" s="221">
        <v>11036451</v>
      </c>
      <c r="E63" s="218">
        <v>0</v>
      </c>
      <c r="F63" s="218">
        <v>0</v>
      </c>
      <c r="G63" s="217">
        <v>0</v>
      </c>
      <c r="H63" s="220">
        <v>53104143</v>
      </c>
      <c r="I63" s="219">
        <v>52878840</v>
      </c>
      <c r="J63" s="218">
        <v>52878840</v>
      </c>
      <c r="K63" s="218">
        <v>0</v>
      </c>
      <c r="L63" s="217">
        <v>0</v>
      </c>
      <c r="M63" s="216">
        <f t="shared" si="3"/>
        <v>225303</v>
      </c>
      <c r="N63" s="215">
        <f t="shared" si="2"/>
        <v>0.99575733667333644</v>
      </c>
      <c r="O63" s="1095"/>
      <c r="P63" s="1097"/>
    </row>
    <row r="64" spans="1:16" ht="81" customHeight="1">
      <c r="A64" s="1100"/>
      <c r="B64" s="214" t="s">
        <v>60</v>
      </c>
      <c r="C64" s="211"/>
      <c r="D64" s="212">
        <v>1278000000</v>
      </c>
      <c r="E64" s="209"/>
      <c r="F64" s="209"/>
      <c r="G64" s="208"/>
      <c r="H64" s="211">
        <v>1278000000</v>
      </c>
      <c r="I64" s="210">
        <v>1017660620</v>
      </c>
      <c r="J64" s="210">
        <v>1017660620</v>
      </c>
      <c r="K64" s="209">
        <v>0</v>
      </c>
      <c r="L64" s="208">
        <v>0</v>
      </c>
      <c r="M64" s="207">
        <f t="shared" si="3"/>
        <v>260339380</v>
      </c>
      <c r="N64" s="206">
        <f t="shared" si="2"/>
        <v>0.7962915649452269</v>
      </c>
      <c r="O64" s="1095"/>
      <c r="P64" s="1097"/>
    </row>
    <row r="65" spans="1:19" ht="76.5">
      <c r="A65" s="1100"/>
      <c r="B65" s="213" t="s">
        <v>61</v>
      </c>
      <c r="C65" s="211"/>
      <c r="D65" s="212">
        <v>2902000000</v>
      </c>
      <c r="E65" s="209"/>
      <c r="F65" s="209"/>
      <c r="G65" s="208"/>
      <c r="H65" s="211">
        <v>2902000000</v>
      </c>
      <c r="I65" s="210">
        <v>2811791878</v>
      </c>
      <c r="J65" s="209">
        <v>2811791878</v>
      </c>
      <c r="K65" s="209">
        <v>2088263993</v>
      </c>
      <c r="L65" s="208">
        <v>0</v>
      </c>
      <c r="M65" s="207">
        <f t="shared" si="3"/>
        <v>90208122</v>
      </c>
      <c r="N65" s="206">
        <f t="shared" si="2"/>
        <v>0.96891518883528605</v>
      </c>
      <c r="O65" s="1095"/>
      <c r="P65" s="1097"/>
    </row>
    <row r="66" spans="1:19" ht="38.25">
      <c r="A66" s="1100"/>
      <c r="B66" s="205" t="s">
        <v>55</v>
      </c>
      <c r="C66" s="203">
        <v>0</v>
      </c>
      <c r="D66" s="204">
        <v>0</v>
      </c>
      <c r="E66" s="201">
        <v>0</v>
      </c>
      <c r="F66" s="201">
        <v>78031750</v>
      </c>
      <c r="G66" s="200">
        <v>0</v>
      </c>
      <c r="H66" s="203">
        <v>78031750</v>
      </c>
      <c r="I66" s="202">
        <v>69526299</v>
      </c>
      <c r="J66" s="201">
        <v>69526299</v>
      </c>
      <c r="K66" s="201">
        <v>69526299</v>
      </c>
      <c r="L66" s="200">
        <v>65620466</v>
      </c>
      <c r="M66" s="199">
        <f t="shared" si="3"/>
        <v>8505451</v>
      </c>
      <c r="N66" s="198">
        <f t="shared" si="2"/>
        <v>0.89100012494913927</v>
      </c>
      <c r="O66" s="1095"/>
      <c r="P66" s="1097"/>
    </row>
    <row r="67" spans="1:19" ht="38.25">
      <c r="A67" s="1100"/>
      <c r="B67" s="197" t="s">
        <v>53</v>
      </c>
      <c r="C67" s="195">
        <v>0</v>
      </c>
      <c r="D67" s="196">
        <v>272361005</v>
      </c>
      <c r="E67" s="193">
        <v>0</v>
      </c>
      <c r="F67" s="193">
        <v>0</v>
      </c>
      <c r="G67" s="192">
        <v>0</v>
      </c>
      <c r="H67" s="195">
        <v>272361005</v>
      </c>
      <c r="I67" s="194">
        <v>0</v>
      </c>
      <c r="J67" s="193">
        <v>0</v>
      </c>
      <c r="K67" s="193">
        <v>0</v>
      </c>
      <c r="L67" s="192">
        <v>0</v>
      </c>
      <c r="M67" s="191">
        <f t="shared" si="3"/>
        <v>272361005</v>
      </c>
      <c r="N67" s="158">
        <f t="shared" si="2"/>
        <v>0</v>
      </c>
      <c r="O67" s="1095"/>
      <c r="P67" s="1097"/>
    </row>
    <row r="68" spans="1:19" ht="32.25" customHeight="1">
      <c r="A68" s="1100"/>
      <c r="B68" s="197" t="s">
        <v>43</v>
      </c>
      <c r="C68" s="195">
        <v>0</v>
      </c>
      <c r="D68" s="196">
        <v>550774917</v>
      </c>
      <c r="E68" s="193">
        <v>0</v>
      </c>
      <c r="F68" s="193">
        <v>0</v>
      </c>
      <c r="G68" s="192">
        <v>0</v>
      </c>
      <c r="H68" s="195">
        <v>550774917</v>
      </c>
      <c r="I68" s="194">
        <v>239930050</v>
      </c>
      <c r="J68" s="193">
        <v>239930050</v>
      </c>
      <c r="K68" s="193">
        <v>61</v>
      </c>
      <c r="L68" s="192">
        <v>61</v>
      </c>
      <c r="M68" s="191">
        <f t="shared" si="3"/>
        <v>310844867</v>
      </c>
      <c r="N68" s="158">
        <f t="shared" si="2"/>
        <v>0.43562268831498002</v>
      </c>
      <c r="O68" s="1095"/>
      <c r="P68" s="1097"/>
    </row>
    <row r="69" spans="1:19" ht="42.75" customHeight="1">
      <c r="A69" s="1100"/>
      <c r="B69" s="197" t="s">
        <v>58</v>
      </c>
      <c r="C69" s="195">
        <v>0</v>
      </c>
      <c r="D69" s="196">
        <v>150000000</v>
      </c>
      <c r="E69" s="193">
        <v>0</v>
      </c>
      <c r="F69" s="193">
        <v>69183555</v>
      </c>
      <c r="G69" s="192">
        <v>0</v>
      </c>
      <c r="H69" s="195">
        <v>219183555</v>
      </c>
      <c r="I69" s="194">
        <v>0</v>
      </c>
      <c r="J69" s="193">
        <v>0</v>
      </c>
      <c r="K69" s="193">
        <v>0</v>
      </c>
      <c r="L69" s="192">
        <v>0</v>
      </c>
      <c r="M69" s="191">
        <f t="shared" si="3"/>
        <v>219183555</v>
      </c>
      <c r="N69" s="158">
        <f t="shared" si="2"/>
        <v>0</v>
      </c>
      <c r="O69" s="1095"/>
      <c r="P69" s="1097"/>
    </row>
    <row r="70" spans="1:19" ht="42.75" customHeight="1">
      <c r="A70" s="1100"/>
      <c r="B70" s="197" t="s">
        <v>44</v>
      </c>
      <c r="C70" s="195"/>
      <c r="D70" s="196"/>
      <c r="E70" s="193"/>
      <c r="F70" s="193"/>
      <c r="G70" s="192"/>
      <c r="H70" s="195">
        <v>1200000000</v>
      </c>
      <c r="I70" s="194"/>
      <c r="J70" s="193"/>
      <c r="K70" s="193"/>
      <c r="L70" s="192"/>
      <c r="M70" s="191">
        <f t="shared" si="3"/>
        <v>1200000000</v>
      </c>
      <c r="N70" s="158"/>
      <c r="O70" s="1095"/>
      <c r="P70" s="1097"/>
    </row>
    <row r="71" spans="1:19" ht="38.25">
      <c r="A71" s="1100"/>
      <c r="B71" s="197" t="s">
        <v>54</v>
      </c>
      <c r="C71" s="195">
        <v>0</v>
      </c>
      <c r="D71" s="196">
        <v>66577850</v>
      </c>
      <c r="E71" s="193">
        <v>0</v>
      </c>
      <c r="F71" s="193">
        <v>870714388</v>
      </c>
      <c r="G71" s="192">
        <v>66577850</v>
      </c>
      <c r="H71" s="195">
        <v>870714388</v>
      </c>
      <c r="I71" s="194">
        <v>0</v>
      </c>
      <c r="J71" s="193">
        <v>0</v>
      </c>
      <c r="K71" s="193">
        <v>0</v>
      </c>
      <c r="L71" s="192">
        <v>0</v>
      </c>
      <c r="M71" s="191">
        <f t="shared" si="3"/>
        <v>870714388</v>
      </c>
      <c r="N71" s="158">
        <f t="shared" ref="N71:N78" si="4">+J71/H71</f>
        <v>0</v>
      </c>
      <c r="O71" s="1095"/>
      <c r="P71" s="1097"/>
    </row>
    <row r="72" spans="1:19" ht="38.25">
      <c r="A72" s="1100"/>
      <c r="B72" s="197" t="s">
        <v>59</v>
      </c>
      <c r="C72" s="195">
        <v>0</v>
      </c>
      <c r="D72" s="196">
        <v>283422150</v>
      </c>
      <c r="E72" s="193">
        <v>0</v>
      </c>
      <c r="F72" s="193">
        <v>113235694</v>
      </c>
      <c r="G72" s="192">
        <v>113235694</v>
      </c>
      <c r="H72" s="195">
        <v>283422150</v>
      </c>
      <c r="I72" s="194">
        <v>170186456</v>
      </c>
      <c r="J72" s="193">
        <v>170186456</v>
      </c>
      <c r="K72" s="193">
        <v>161328393</v>
      </c>
      <c r="L72" s="192">
        <v>161328393</v>
      </c>
      <c r="M72" s="191">
        <f t="shared" si="3"/>
        <v>113235694</v>
      </c>
      <c r="N72" s="158">
        <f t="shared" si="4"/>
        <v>0.60046985036278921</v>
      </c>
      <c r="O72" s="1095"/>
      <c r="P72" s="1097"/>
      <c r="Q72" s="153"/>
      <c r="R72" s="153"/>
      <c r="S72" s="153"/>
    </row>
    <row r="73" spans="1:19" ht="38.25">
      <c r="A73" s="1100"/>
      <c r="B73" s="197" t="s">
        <v>59</v>
      </c>
      <c r="C73" s="195"/>
      <c r="D73" s="196"/>
      <c r="E73" s="193"/>
      <c r="F73" s="193">
        <v>150626288</v>
      </c>
      <c r="G73" s="192"/>
      <c r="H73" s="195">
        <v>150626288</v>
      </c>
      <c r="I73" s="194">
        <v>0</v>
      </c>
      <c r="J73" s="193">
        <v>0</v>
      </c>
      <c r="K73" s="193">
        <v>0</v>
      </c>
      <c r="L73" s="192">
        <v>0</v>
      </c>
      <c r="M73" s="191">
        <f t="shared" si="3"/>
        <v>150626288</v>
      </c>
      <c r="N73" s="158">
        <f t="shared" si="4"/>
        <v>0</v>
      </c>
      <c r="O73" s="1095"/>
      <c r="P73" s="1097"/>
      <c r="Q73" s="153"/>
      <c r="R73" s="153"/>
      <c r="S73" s="153"/>
    </row>
    <row r="74" spans="1:19" ht="38.25">
      <c r="A74" s="1100"/>
      <c r="B74" s="422" t="s">
        <v>143</v>
      </c>
      <c r="C74" s="423"/>
      <c r="D74" s="424">
        <v>97024479</v>
      </c>
      <c r="E74" s="425"/>
      <c r="F74" s="425"/>
      <c r="G74" s="426"/>
      <c r="H74" s="423">
        <v>97024479</v>
      </c>
      <c r="I74" s="427">
        <v>97024479</v>
      </c>
      <c r="J74" s="425">
        <v>97024479</v>
      </c>
      <c r="K74" s="425">
        <v>97024479</v>
      </c>
      <c r="L74" s="426">
        <v>97024479</v>
      </c>
      <c r="M74" s="428">
        <f t="shared" si="3"/>
        <v>0</v>
      </c>
      <c r="N74" s="429">
        <f t="shared" si="4"/>
        <v>1</v>
      </c>
      <c r="O74" s="1095"/>
      <c r="P74" s="1097"/>
      <c r="Q74" s="153"/>
      <c r="R74" s="153"/>
      <c r="S74" s="153"/>
    </row>
    <row r="75" spans="1:19" ht="18.75" customHeight="1">
      <c r="A75" s="1100"/>
      <c r="B75" s="197" t="s">
        <v>145</v>
      </c>
      <c r="C75" s="195">
        <v>0</v>
      </c>
      <c r="D75" s="196">
        <v>11399500</v>
      </c>
      <c r="E75" s="193">
        <v>0</v>
      </c>
      <c r="F75" s="193">
        <v>0</v>
      </c>
      <c r="G75" s="192">
        <v>0</v>
      </c>
      <c r="H75" s="195">
        <v>11399500</v>
      </c>
      <c r="I75" s="194">
        <v>11399500</v>
      </c>
      <c r="J75" s="193">
        <v>11399500</v>
      </c>
      <c r="K75" s="193">
        <v>11399500</v>
      </c>
      <c r="L75" s="192">
        <v>11399500</v>
      </c>
      <c r="M75" s="191">
        <f t="shared" ref="M75:M76" si="5">+H75-I75</f>
        <v>0</v>
      </c>
      <c r="N75" s="158">
        <f t="shared" si="4"/>
        <v>1</v>
      </c>
      <c r="O75" s="1095"/>
      <c r="P75" s="1097"/>
      <c r="Q75" s="153"/>
      <c r="R75" s="153"/>
      <c r="S75" s="153"/>
    </row>
    <row r="76" spans="1:19" ht="30.75" customHeight="1">
      <c r="A76" s="1100"/>
      <c r="B76" s="414" t="s">
        <v>57</v>
      </c>
      <c r="C76" s="415"/>
      <c r="D76" s="416">
        <v>392675371</v>
      </c>
      <c r="E76" s="417"/>
      <c r="F76" s="417"/>
      <c r="G76" s="418"/>
      <c r="H76" s="415">
        <v>392675371</v>
      </c>
      <c r="I76" s="419">
        <v>58707757</v>
      </c>
      <c r="J76" s="417">
        <v>58707757</v>
      </c>
      <c r="K76" s="417"/>
      <c r="L76" s="418"/>
      <c r="M76" s="420">
        <f t="shared" si="5"/>
        <v>333967614</v>
      </c>
      <c r="N76" s="421">
        <f t="shared" si="4"/>
        <v>0.14950710264942998</v>
      </c>
      <c r="O76" s="1095"/>
      <c r="P76" s="1097"/>
      <c r="Q76" s="153"/>
      <c r="R76" s="153"/>
      <c r="S76" s="153"/>
    </row>
    <row r="77" spans="1:19" ht="36" customHeight="1" thickBot="1">
      <c r="A77" s="1101"/>
      <c r="B77" s="430" t="s">
        <v>144</v>
      </c>
      <c r="C77" s="423"/>
      <c r="D77" s="424">
        <v>108460991</v>
      </c>
      <c r="E77" s="425"/>
      <c r="F77" s="425"/>
      <c r="G77" s="426"/>
      <c r="H77" s="423">
        <v>108460991</v>
      </c>
      <c r="I77" s="423">
        <v>108460991</v>
      </c>
      <c r="J77" s="423">
        <v>108460991</v>
      </c>
      <c r="K77" s="423">
        <v>108460991</v>
      </c>
      <c r="L77" s="423">
        <v>108460991</v>
      </c>
      <c r="M77" s="428">
        <f t="shared" ref="M77" si="6">+H77-I77</f>
        <v>0</v>
      </c>
      <c r="N77" s="429">
        <f t="shared" si="4"/>
        <v>1</v>
      </c>
      <c r="O77" s="1095"/>
      <c r="P77" s="1098"/>
      <c r="Q77" s="154"/>
      <c r="R77" s="154"/>
      <c r="S77" s="154"/>
    </row>
    <row r="78" spans="1:19" s="156" customFormat="1" ht="15.75" thickBot="1">
      <c r="A78" s="1088" t="s">
        <v>114</v>
      </c>
      <c r="B78" s="1089"/>
      <c r="C78" s="1089"/>
      <c r="D78" s="1089"/>
      <c r="E78" s="1089"/>
      <c r="F78" s="1089"/>
      <c r="G78" s="1090"/>
      <c r="H78" s="189">
        <f t="shared" ref="H78:M78" si="7">SUM(H10:H77)</f>
        <v>21667485942</v>
      </c>
      <c r="I78" s="190">
        <f t="shared" si="7"/>
        <v>13391169446.549999</v>
      </c>
      <c r="J78" s="431">
        <f t="shared" si="7"/>
        <v>13391169446.549999</v>
      </c>
      <c r="K78" s="189">
        <f t="shared" si="7"/>
        <v>9076746080.9899998</v>
      </c>
      <c r="L78" s="189">
        <f t="shared" si="7"/>
        <v>6740142907.9899998</v>
      </c>
      <c r="M78" s="189">
        <f t="shared" si="7"/>
        <v>8336803338.4499998</v>
      </c>
      <c r="N78" s="188">
        <f t="shared" si="4"/>
        <v>0.6180306050455403</v>
      </c>
      <c r="O78" s="187">
        <f>+SUM(O10:O77)</f>
        <v>21667485942</v>
      </c>
      <c r="P78" s="186"/>
    </row>
    <row r="80" spans="1:19">
      <c r="Q80" s="155"/>
      <c r="R80" s="154"/>
      <c r="S80" s="154"/>
    </row>
    <row r="82" spans="14:14">
      <c r="N82" s="152"/>
    </row>
  </sheetData>
  <mergeCells count="31">
    <mergeCell ref="A1:P2"/>
    <mergeCell ref="A3:P4"/>
    <mergeCell ref="A5:P6"/>
    <mergeCell ref="A7:A9"/>
    <mergeCell ref="C7:C9"/>
    <mergeCell ref="D7:G7"/>
    <mergeCell ref="H7:H9"/>
    <mergeCell ref="I7:L7"/>
    <mergeCell ref="M7:M9"/>
    <mergeCell ref="N7:N9"/>
    <mergeCell ref="O7:O9"/>
    <mergeCell ref="P7:P9"/>
    <mergeCell ref="B8:B9"/>
    <mergeCell ref="D8:E8"/>
    <mergeCell ref="F8:G8"/>
    <mergeCell ref="A19:A21"/>
    <mergeCell ref="O19:O22"/>
    <mergeCell ref="P19:P22"/>
    <mergeCell ref="A10:A18"/>
    <mergeCell ref="O10:O18"/>
    <mergeCell ref="P10:P18"/>
    <mergeCell ref="A23:A30"/>
    <mergeCell ref="O23:O30"/>
    <mergeCell ref="P23:P30"/>
    <mergeCell ref="A78:G78"/>
    <mergeCell ref="A31:A40"/>
    <mergeCell ref="O31:O40"/>
    <mergeCell ref="P31:P40"/>
    <mergeCell ref="O41:O77"/>
    <mergeCell ref="P41:P77"/>
    <mergeCell ref="A41:A7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970"/>
  <sheetViews>
    <sheetView zoomScale="80" zoomScaleNormal="80" workbookViewId="0">
      <pane xSplit="4" ySplit="4" topLeftCell="E5" activePane="bottomRight" state="frozen"/>
      <selection pane="topRight" activeCell="E1" sqref="E1"/>
      <selection pane="bottomLeft" activeCell="A5" sqref="A5"/>
      <selection pane="bottomRight" activeCell="C18" sqref="C18:C21"/>
    </sheetView>
  </sheetViews>
  <sheetFormatPr baseColWidth="10" defaultColWidth="14.42578125" defaultRowHeight="15"/>
  <cols>
    <col min="1" max="1" width="30.5703125" customWidth="1"/>
    <col min="2" max="2" width="21.85546875" customWidth="1"/>
    <col min="3" max="4" width="23.7109375" customWidth="1"/>
    <col min="5" max="5" width="28.7109375" customWidth="1"/>
    <col min="6" max="6" width="36.7109375" customWidth="1"/>
    <col min="7" max="7" width="14.5703125" customWidth="1"/>
    <col min="8" max="8" width="19.5703125" customWidth="1"/>
    <col min="9" max="9" width="23" hidden="1" customWidth="1"/>
    <col min="10" max="10" width="20.5703125" customWidth="1"/>
    <col min="11" max="11" width="20" customWidth="1"/>
    <col min="12" max="12" width="18.7109375" customWidth="1"/>
    <col min="13" max="13" width="20" customWidth="1"/>
    <col min="14" max="14" width="26" customWidth="1"/>
    <col min="15" max="15" width="19.7109375" hidden="1" customWidth="1"/>
    <col min="16" max="16" width="20.7109375" hidden="1" customWidth="1"/>
    <col min="17" max="21" width="11.5703125" hidden="1" customWidth="1"/>
    <col min="22" max="23" width="10.7109375" hidden="1" customWidth="1"/>
    <col min="24" max="24" width="7.5703125" customWidth="1"/>
    <col min="25" max="25" width="17.28515625" customWidth="1"/>
    <col min="27" max="27" width="15" bestFit="1" customWidth="1"/>
  </cols>
  <sheetData>
    <row r="1" spans="1:27" ht="23.25">
      <c r="A1" s="1213" t="s">
        <v>236</v>
      </c>
      <c r="B1" s="1213"/>
      <c r="C1" s="1213"/>
      <c r="D1" s="1213"/>
      <c r="E1" s="1213"/>
      <c r="F1" s="1213"/>
      <c r="G1" s="1213"/>
      <c r="H1" s="1213"/>
      <c r="I1" s="1213"/>
      <c r="J1" s="1213"/>
      <c r="K1" s="1213"/>
      <c r="L1" s="1213"/>
      <c r="M1" s="1213"/>
      <c r="N1" s="1213"/>
      <c r="O1" s="1213"/>
      <c r="P1" s="1213"/>
      <c r="Q1" s="648"/>
      <c r="R1" s="648"/>
      <c r="S1" s="648"/>
      <c r="T1" s="648"/>
      <c r="U1" s="648"/>
      <c r="V1" s="649"/>
      <c r="W1" s="649"/>
      <c r="X1" s="649"/>
      <c r="Y1" s="649"/>
      <c r="AA1" s="650" t="s">
        <v>351</v>
      </c>
    </row>
    <row r="2" spans="1:27" ht="23.25">
      <c r="A2" s="1214" t="s">
        <v>352</v>
      </c>
      <c r="B2" s="1214"/>
      <c r="C2" s="1214"/>
      <c r="D2" s="1214"/>
      <c r="E2" s="1214"/>
      <c r="F2" s="1214"/>
      <c r="G2" s="1214"/>
      <c r="H2" s="1214"/>
      <c r="I2" s="1214"/>
      <c r="J2" s="1214"/>
      <c r="K2" s="1214"/>
      <c r="L2" s="1214"/>
      <c r="M2" s="1214"/>
      <c r="N2" s="1214"/>
      <c r="O2" s="1214"/>
      <c r="P2" s="1214"/>
      <c r="Q2" s="651"/>
      <c r="R2" s="651"/>
      <c r="S2" s="651"/>
      <c r="T2" s="651"/>
      <c r="U2" s="651"/>
      <c r="V2" s="651"/>
      <c r="W2" s="651"/>
      <c r="X2" s="651"/>
      <c r="Y2" s="651"/>
    </row>
    <row r="3" spans="1:27" ht="17.25" thickBot="1">
      <c r="A3" s="153"/>
      <c r="B3" s="652"/>
      <c r="C3" s="653"/>
      <c r="D3" s="653"/>
      <c r="E3" s="653"/>
      <c r="F3" s="653"/>
      <c r="G3" s="653"/>
      <c r="H3" s="653"/>
      <c r="I3" s="653"/>
      <c r="J3" s="653"/>
      <c r="K3" s="653"/>
      <c r="L3" s="653"/>
      <c r="M3" s="654"/>
      <c r="N3" s="655"/>
      <c r="O3" s="655"/>
      <c r="P3" s="153"/>
      <c r="Q3" s="153"/>
      <c r="R3" s="153"/>
      <c r="S3" s="153"/>
      <c r="T3" s="153"/>
      <c r="U3" s="153"/>
      <c r="V3" s="153"/>
      <c r="W3" s="153"/>
      <c r="X3" s="153"/>
      <c r="Y3" s="153"/>
    </row>
    <row r="4" spans="1:27" ht="32.25" thickBot="1">
      <c r="A4" s="656" t="s">
        <v>238</v>
      </c>
      <c r="B4" s="657" t="s">
        <v>239</v>
      </c>
      <c r="C4" s="657" t="s">
        <v>240</v>
      </c>
      <c r="D4" s="657" t="s">
        <v>241</v>
      </c>
      <c r="E4" s="657" t="s">
        <v>242</v>
      </c>
      <c r="F4" s="658" t="s">
        <v>244</v>
      </c>
      <c r="G4" s="659" t="s">
        <v>353</v>
      </c>
      <c r="H4" s="660" t="s">
        <v>247</v>
      </c>
      <c r="I4" s="660" t="s">
        <v>248</v>
      </c>
      <c r="J4" s="656" t="s">
        <v>249</v>
      </c>
      <c r="K4" s="657" t="s">
        <v>250</v>
      </c>
      <c r="L4" s="657" t="s">
        <v>354</v>
      </c>
      <c r="M4" s="661" t="s">
        <v>252</v>
      </c>
      <c r="N4" s="662" t="s">
        <v>94</v>
      </c>
      <c r="O4" s="660">
        <v>2019</v>
      </c>
      <c r="P4" s="660" t="s">
        <v>355</v>
      </c>
      <c r="Q4" s="663"/>
      <c r="R4" s="663"/>
      <c r="S4" s="663"/>
      <c r="T4" s="663"/>
      <c r="U4" s="663"/>
      <c r="V4" s="663"/>
      <c r="W4" s="663"/>
      <c r="X4" s="663"/>
      <c r="Y4" s="663"/>
    </row>
    <row r="5" spans="1:27" ht="25.5" customHeight="1">
      <c r="A5" s="1215" t="s">
        <v>253</v>
      </c>
      <c r="B5" s="1218" t="s">
        <v>30</v>
      </c>
      <c r="C5" s="1219" t="s">
        <v>254</v>
      </c>
      <c r="D5" s="1219" t="s">
        <v>255</v>
      </c>
      <c r="E5" s="664" t="s">
        <v>256</v>
      </c>
      <c r="F5" s="665" t="s">
        <v>2</v>
      </c>
      <c r="G5" s="666" t="s">
        <v>356</v>
      </c>
      <c r="H5" s="1220" t="s">
        <v>259</v>
      </c>
      <c r="I5" s="667"/>
      <c r="J5" s="667">
        <f>132000000+(3700000*10)+83000000</f>
        <v>252000000</v>
      </c>
      <c r="K5" s="668"/>
      <c r="L5" s="669"/>
      <c r="M5" s="670">
        <f t="shared" ref="M5:M35" si="0">+J5+K5+L5</f>
        <v>252000000</v>
      </c>
      <c r="N5" s="1186">
        <f>+M5+M6+M7+M8+M9+M10+M11+M12+M13</f>
        <v>682000000</v>
      </c>
      <c r="O5" s="153"/>
      <c r="Q5" s="153"/>
      <c r="R5" s="153"/>
      <c r="S5" s="153"/>
      <c r="T5" s="153"/>
      <c r="U5" s="153"/>
      <c r="V5" s="153"/>
      <c r="W5" s="153"/>
      <c r="X5" s="153"/>
      <c r="Y5" s="153"/>
    </row>
    <row r="6" spans="1:27" ht="38.25">
      <c r="A6" s="1216"/>
      <c r="B6" s="1180"/>
      <c r="C6" s="1182"/>
      <c r="D6" s="1182"/>
      <c r="E6" s="664" t="s">
        <v>260</v>
      </c>
      <c r="F6" s="665" t="s">
        <v>3</v>
      </c>
      <c r="G6" s="666" t="s">
        <v>357</v>
      </c>
      <c r="H6" s="1185"/>
      <c r="I6" s="667"/>
      <c r="J6" s="667">
        <v>60000000</v>
      </c>
      <c r="K6" s="668"/>
      <c r="L6" s="669"/>
      <c r="M6" s="670">
        <f t="shared" si="0"/>
        <v>60000000</v>
      </c>
      <c r="N6" s="1221"/>
      <c r="O6" s="153"/>
      <c r="Q6" s="153"/>
      <c r="R6" s="153"/>
      <c r="S6" s="153"/>
      <c r="T6" s="153"/>
      <c r="U6" s="153"/>
      <c r="V6" s="153"/>
      <c r="W6" s="153"/>
      <c r="X6" s="153"/>
      <c r="Y6" s="153"/>
    </row>
    <row r="7" spans="1:27" ht="38.25">
      <c r="A7" s="1216"/>
      <c r="B7" s="1180"/>
      <c r="C7" s="1182"/>
      <c r="D7" s="1182"/>
      <c r="E7" s="664" t="s">
        <v>262</v>
      </c>
      <c r="F7" s="665" t="s">
        <v>4</v>
      </c>
      <c r="G7" s="666" t="s">
        <v>358</v>
      </c>
      <c r="H7" s="1185"/>
      <c r="I7" s="667"/>
      <c r="J7" s="667">
        <v>80000000</v>
      </c>
      <c r="K7" s="668"/>
      <c r="L7" s="669"/>
      <c r="M7" s="670">
        <f t="shared" si="0"/>
        <v>80000000</v>
      </c>
      <c r="N7" s="1221"/>
      <c r="O7" s="153"/>
      <c r="Q7" s="153"/>
      <c r="R7" s="153"/>
      <c r="S7" s="153"/>
      <c r="T7" s="153"/>
      <c r="U7" s="153"/>
      <c r="V7" s="153"/>
      <c r="W7" s="153"/>
      <c r="X7" s="153"/>
      <c r="Y7" s="153"/>
    </row>
    <row r="8" spans="1:27" ht="25.5">
      <c r="A8" s="1216"/>
      <c r="B8" s="1180"/>
      <c r="C8" s="1182"/>
      <c r="D8" s="1183"/>
      <c r="E8" s="664" t="s">
        <v>264</v>
      </c>
      <c r="F8" s="671" t="s">
        <v>5</v>
      </c>
      <c r="G8" s="666" t="s">
        <v>359</v>
      </c>
      <c r="H8" s="1185"/>
      <c r="I8" s="667"/>
      <c r="J8" s="667">
        <v>35000000</v>
      </c>
      <c r="K8" s="668"/>
      <c r="L8" s="669"/>
      <c r="M8" s="670">
        <f t="shared" si="0"/>
        <v>35000000</v>
      </c>
      <c r="N8" s="1221"/>
      <c r="O8" s="153"/>
      <c r="Q8" s="153"/>
      <c r="R8" s="153"/>
      <c r="S8" s="153"/>
      <c r="T8" s="153"/>
      <c r="U8" s="153"/>
      <c r="V8" s="153"/>
      <c r="W8" s="153"/>
      <c r="X8" s="153"/>
      <c r="Y8" s="153"/>
      <c r="AA8" s="672"/>
    </row>
    <row r="9" spans="1:27" ht="25.5">
      <c r="A9" s="1216"/>
      <c r="B9" s="1180"/>
      <c r="C9" s="1182"/>
      <c r="D9" s="1219" t="s">
        <v>266</v>
      </c>
      <c r="E9" s="664" t="s">
        <v>267</v>
      </c>
      <c r="F9" s="665" t="s">
        <v>6</v>
      </c>
      <c r="G9" s="666" t="s">
        <v>360</v>
      </c>
      <c r="H9" s="1185"/>
      <c r="I9" s="667"/>
      <c r="J9" s="667">
        <v>85000000</v>
      </c>
      <c r="K9" s="668"/>
      <c r="L9" s="669"/>
      <c r="M9" s="670">
        <f t="shared" si="0"/>
        <v>85000000</v>
      </c>
      <c r="N9" s="1221"/>
      <c r="O9" s="673">
        <v>682000000</v>
      </c>
      <c r="P9" s="674">
        <f>+N5-O9</f>
        <v>0</v>
      </c>
      <c r="Q9" s="675"/>
      <c r="R9" s="675"/>
      <c r="S9" s="675"/>
      <c r="T9" s="675"/>
      <c r="U9" s="675"/>
      <c r="V9" s="675"/>
      <c r="W9" s="675"/>
      <c r="X9" s="153"/>
      <c r="Y9" s="153"/>
    </row>
    <row r="10" spans="1:27" ht="38.25">
      <c r="A10" s="1216"/>
      <c r="B10" s="1180"/>
      <c r="C10" s="1182"/>
      <c r="D10" s="1183"/>
      <c r="E10" s="664" t="s">
        <v>269</v>
      </c>
      <c r="F10" s="665" t="s">
        <v>7</v>
      </c>
      <c r="G10" s="666" t="s">
        <v>361</v>
      </c>
      <c r="H10" s="1185"/>
      <c r="I10" s="667"/>
      <c r="J10" s="667">
        <v>50000000</v>
      </c>
      <c r="K10" s="668"/>
      <c r="L10" s="669"/>
      <c r="M10" s="670">
        <f t="shared" si="0"/>
        <v>50000000</v>
      </c>
      <c r="N10" s="1221"/>
      <c r="O10" s="676" t="s">
        <v>362</v>
      </c>
      <c r="P10" s="677">
        <v>2019</v>
      </c>
      <c r="Q10" s="678"/>
      <c r="R10" s="678"/>
      <c r="S10" s="678"/>
      <c r="T10" s="678"/>
      <c r="U10" s="678"/>
      <c r="V10" s="678"/>
      <c r="W10" s="678"/>
      <c r="X10" s="153"/>
      <c r="Y10" s="153"/>
    </row>
    <row r="11" spans="1:27" ht="25.5">
      <c r="A11" s="1216"/>
      <c r="B11" s="1180"/>
      <c r="C11" s="1182"/>
      <c r="D11" s="679" t="s">
        <v>271</v>
      </c>
      <c r="E11" s="679" t="s">
        <v>272</v>
      </c>
      <c r="F11" s="671" t="s">
        <v>274</v>
      </c>
      <c r="G11" s="666" t="s">
        <v>363</v>
      </c>
      <c r="H11" s="1185"/>
      <c r="I11" s="667"/>
      <c r="J11" s="667">
        <v>45000000</v>
      </c>
      <c r="K11" s="668"/>
      <c r="L11" s="669"/>
      <c r="M11" s="670">
        <f t="shared" si="0"/>
        <v>45000000</v>
      </c>
      <c r="N11" s="1221"/>
      <c r="O11" s="676">
        <f>+N5*100/M39</f>
        <v>9.685912163929018</v>
      </c>
      <c r="P11" s="677">
        <v>2020</v>
      </c>
      <c r="Q11" s="678"/>
      <c r="R11" s="678"/>
      <c r="S11" s="678"/>
      <c r="T11" s="678"/>
      <c r="U11" s="678"/>
      <c r="V11" s="678"/>
      <c r="W11" s="678"/>
      <c r="X11" s="153"/>
      <c r="Y11" s="153"/>
    </row>
    <row r="12" spans="1:27" ht="51">
      <c r="A12" s="1216"/>
      <c r="B12" s="1180"/>
      <c r="C12" s="1182"/>
      <c r="D12" s="679" t="s">
        <v>275</v>
      </c>
      <c r="E12" s="679" t="s">
        <v>276</v>
      </c>
      <c r="F12" s="665" t="s">
        <v>278</v>
      </c>
      <c r="G12" s="666" t="s">
        <v>364</v>
      </c>
      <c r="H12" s="1185"/>
      <c r="I12" s="667"/>
      <c r="J12" s="667">
        <v>45000000</v>
      </c>
      <c r="K12" s="668"/>
      <c r="L12" s="669"/>
      <c r="M12" s="670">
        <f t="shared" si="0"/>
        <v>45000000</v>
      </c>
      <c r="N12" s="1221"/>
      <c r="O12" s="153"/>
      <c r="Q12" s="153"/>
      <c r="R12" s="153"/>
      <c r="S12" s="153"/>
      <c r="T12" s="153"/>
      <c r="U12" s="153"/>
      <c r="V12" s="153"/>
      <c r="W12" s="153"/>
      <c r="X12" s="153"/>
      <c r="Y12" s="153"/>
    </row>
    <row r="13" spans="1:27" ht="39" thickBot="1">
      <c r="A13" s="1216"/>
      <c r="B13" s="1155"/>
      <c r="C13" s="1183"/>
      <c r="D13" s="664" t="s">
        <v>279</v>
      </c>
      <c r="E13" s="680" t="s">
        <v>280</v>
      </c>
      <c r="F13" s="665" t="s">
        <v>8</v>
      </c>
      <c r="G13" s="666" t="s">
        <v>365</v>
      </c>
      <c r="H13" s="1185"/>
      <c r="I13" s="667">
        <v>35000000</v>
      </c>
      <c r="J13" s="667">
        <v>30000000</v>
      </c>
      <c r="K13" s="681"/>
      <c r="L13" s="682"/>
      <c r="M13" s="670">
        <f t="shared" si="0"/>
        <v>30000000</v>
      </c>
      <c r="N13" s="1222"/>
      <c r="O13" s="683"/>
      <c r="Q13" s="683"/>
      <c r="R13" s="683"/>
      <c r="S13" s="683"/>
      <c r="T13" s="683"/>
      <c r="U13" s="683"/>
      <c r="V13" s="683"/>
      <c r="W13" s="683"/>
      <c r="X13" s="153"/>
      <c r="Y13" s="153"/>
      <c r="AA13" s="672"/>
    </row>
    <row r="14" spans="1:27" ht="51">
      <c r="A14" s="1216"/>
      <c r="B14" s="1223" t="s">
        <v>31</v>
      </c>
      <c r="C14" s="1224" t="s">
        <v>282</v>
      </c>
      <c r="D14" s="1224" t="s">
        <v>283</v>
      </c>
      <c r="E14" s="1224" t="s">
        <v>366</v>
      </c>
      <c r="F14" s="684" t="s">
        <v>285</v>
      </c>
      <c r="G14" s="685"/>
      <c r="H14" s="1227" t="s">
        <v>286</v>
      </c>
      <c r="I14" s="686"/>
      <c r="J14" s="686">
        <v>50000000</v>
      </c>
      <c r="K14" s="687"/>
      <c r="L14" s="688"/>
      <c r="M14" s="689">
        <f t="shared" si="0"/>
        <v>50000000</v>
      </c>
      <c r="N14" s="1186">
        <f>+M14+M15+M16+M17</f>
        <v>650000000</v>
      </c>
      <c r="O14" s="673">
        <v>500000000</v>
      </c>
      <c r="P14" s="673">
        <f>+N14-O14</f>
        <v>150000000</v>
      </c>
      <c r="Q14" s="690"/>
      <c r="R14" s="690"/>
      <c r="S14" s="690"/>
      <c r="T14" s="690"/>
      <c r="U14" s="690"/>
      <c r="V14" s="690"/>
      <c r="W14" s="690"/>
      <c r="X14" s="153"/>
      <c r="Y14" s="153"/>
    </row>
    <row r="15" spans="1:27" ht="25.5">
      <c r="A15" s="1216"/>
      <c r="B15" s="1180"/>
      <c r="C15" s="1182"/>
      <c r="D15" s="1225"/>
      <c r="E15" s="1182"/>
      <c r="F15" s="684" t="s">
        <v>287</v>
      </c>
      <c r="G15" s="685"/>
      <c r="H15" s="1228"/>
      <c r="I15" s="686"/>
      <c r="J15" s="686">
        <v>50000000</v>
      </c>
      <c r="K15" s="687"/>
      <c r="L15" s="688"/>
      <c r="M15" s="689">
        <f t="shared" si="0"/>
        <v>50000000</v>
      </c>
      <c r="N15" s="1221"/>
      <c r="O15" s="676" t="s">
        <v>367</v>
      </c>
      <c r="P15" s="677">
        <v>2020</v>
      </c>
      <c r="Q15" s="678"/>
      <c r="R15" s="678"/>
      <c r="S15" s="678"/>
      <c r="T15" s="678"/>
      <c r="U15" s="678"/>
      <c r="V15" s="678"/>
      <c r="W15" s="678"/>
      <c r="X15" s="153"/>
      <c r="Y15" s="153"/>
    </row>
    <row r="16" spans="1:27" ht="25.5">
      <c r="A16" s="1216"/>
      <c r="B16" s="1180"/>
      <c r="C16" s="1182"/>
      <c r="D16" s="1225"/>
      <c r="E16" s="1182"/>
      <c r="F16" s="684" t="s">
        <v>288</v>
      </c>
      <c r="G16" s="685"/>
      <c r="H16" s="1228"/>
      <c r="I16" s="686"/>
      <c r="J16" s="686">
        <v>100000000</v>
      </c>
      <c r="K16" s="687"/>
      <c r="L16" s="688"/>
      <c r="M16" s="689">
        <f t="shared" si="0"/>
        <v>100000000</v>
      </c>
      <c r="N16" s="1221"/>
      <c r="O16" s="676">
        <f>+N14*100/N39</f>
        <v>9.2314412119558096</v>
      </c>
      <c r="P16" s="691">
        <v>2020</v>
      </c>
      <c r="X16" s="153"/>
      <c r="Y16" s="153"/>
    </row>
    <row r="17" spans="1:27" ht="73.150000000000006" customHeight="1">
      <c r="A17" s="1216"/>
      <c r="B17" s="1155"/>
      <c r="C17" s="1183"/>
      <c r="D17" s="1226"/>
      <c r="E17" s="692" t="s">
        <v>368</v>
      </c>
      <c r="F17" s="684" t="s">
        <v>369</v>
      </c>
      <c r="G17" s="693"/>
      <c r="H17" s="1229"/>
      <c r="I17" s="686">
        <v>8000000</v>
      </c>
      <c r="J17" s="686">
        <v>450000000</v>
      </c>
      <c r="K17" s="687"/>
      <c r="L17" s="688"/>
      <c r="M17" s="689">
        <f t="shared" si="0"/>
        <v>450000000</v>
      </c>
      <c r="N17" s="1222"/>
      <c r="X17" s="153"/>
      <c r="Y17" s="153"/>
    </row>
    <row r="18" spans="1:27" ht="38.25">
      <c r="A18" s="1216"/>
      <c r="B18" s="1179" t="s">
        <v>32</v>
      </c>
      <c r="C18" s="1181" t="s">
        <v>292</v>
      </c>
      <c r="D18" s="694" t="s">
        <v>293</v>
      </c>
      <c r="E18" s="694" t="s">
        <v>9</v>
      </c>
      <c r="F18" s="695" t="s">
        <v>9</v>
      </c>
      <c r="G18" s="696" t="s">
        <v>370</v>
      </c>
      <c r="H18" s="1184" t="s">
        <v>295</v>
      </c>
      <c r="I18" s="697"/>
      <c r="J18" s="697">
        <v>60000000</v>
      </c>
      <c r="K18" s="698"/>
      <c r="L18" s="699"/>
      <c r="M18" s="700">
        <f t="shared" si="0"/>
        <v>60000000</v>
      </c>
      <c r="N18" s="1186">
        <f>+M18+M19+M20+M21</f>
        <v>750000000</v>
      </c>
      <c r="O18" s="673">
        <v>750000000</v>
      </c>
      <c r="P18" s="677">
        <v>0</v>
      </c>
      <c r="Q18" s="153"/>
      <c r="R18" s="153"/>
      <c r="S18" s="153"/>
      <c r="T18" s="153"/>
      <c r="U18" s="153"/>
      <c r="V18" s="153"/>
      <c r="W18" s="153"/>
      <c r="X18" s="153"/>
      <c r="Y18" s="153"/>
    </row>
    <row r="19" spans="1:27" ht="25.5">
      <c r="A19" s="1216"/>
      <c r="B19" s="1180"/>
      <c r="C19" s="1182"/>
      <c r="D19" s="694" t="s">
        <v>296</v>
      </c>
      <c r="E19" s="694" t="s">
        <v>10</v>
      </c>
      <c r="F19" s="695" t="s">
        <v>10</v>
      </c>
      <c r="G19" s="696" t="s">
        <v>371</v>
      </c>
      <c r="H19" s="1185"/>
      <c r="I19" s="697">
        <v>150000000</v>
      </c>
      <c r="J19" s="697">
        <f>243000000+187000000</f>
        <v>430000000</v>
      </c>
      <c r="K19" s="698"/>
      <c r="L19" s="699"/>
      <c r="M19" s="700">
        <f t="shared" si="0"/>
        <v>430000000</v>
      </c>
      <c r="N19" s="1187"/>
      <c r="O19" s="701">
        <v>7.3700000000000002E-2</v>
      </c>
      <c r="P19" s="677">
        <v>2019</v>
      </c>
      <c r="Q19" s="153"/>
      <c r="R19" s="153"/>
      <c r="S19" s="153"/>
      <c r="T19" s="153"/>
      <c r="U19" s="153"/>
      <c r="V19" s="153"/>
      <c r="W19" s="153"/>
      <c r="X19" s="153"/>
      <c r="Y19" s="153"/>
    </row>
    <row r="20" spans="1:27" ht="25.5">
      <c r="A20" s="1216"/>
      <c r="B20" s="1180"/>
      <c r="C20" s="1182"/>
      <c r="D20" s="694" t="s">
        <v>298</v>
      </c>
      <c r="E20" s="694" t="s">
        <v>11</v>
      </c>
      <c r="F20" s="695" t="s">
        <v>11</v>
      </c>
      <c r="G20" s="696" t="s">
        <v>372</v>
      </c>
      <c r="H20" s="1185"/>
      <c r="I20" s="697">
        <v>206000000</v>
      </c>
      <c r="J20" s="697">
        <v>177000000</v>
      </c>
      <c r="K20" s="698"/>
      <c r="L20" s="699"/>
      <c r="M20" s="700">
        <f t="shared" si="0"/>
        <v>177000000</v>
      </c>
      <c r="N20" s="1187"/>
      <c r="O20" s="677">
        <f>+N18*100/M39</f>
        <v>10.651662936872087</v>
      </c>
      <c r="P20" s="677">
        <v>2020</v>
      </c>
      <c r="Q20" s="678"/>
      <c r="R20" s="678"/>
      <c r="S20" s="678"/>
      <c r="T20" s="678"/>
      <c r="U20" s="678"/>
      <c r="V20" s="678"/>
      <c r="W20" s="678"/>
      <c r="X20" s="153"/>
      <c r="Y20" s="153"/>
    </row>
    <row r="21" spans="1:27" ht="38.25">
      <c r="A21" s="1216"/>
      <c r="B21" s="1155"/>
      <c r="C21" s="1183"/>
      <c r="D21" s="694" t="s">
        <v>300</v>
      </c>
      <c r="E21" s="694" t="s">
        <v>12</v>
      </c>
      <c r="F21" s="695" t="s">
        <v>12</v>
      </c>
      <c r="G21" s="696" t="s">
        <v>373</v>
      </c>
      <c r="H21" s="1185"/>
      <c r="I21" s="697">
        <v>103000000</v>
      </c>
      <c r="J21" s="697">
        <v>83000000</v>
      </c>
      <c r="K21" s="698"/>
      <c r="L21" s="699"/>
      <c r="M21" s="700">
        <f t="shared" si="0"/>
        <v>83000000</v>
      </c>
      <c r="N21" s="1188"/>
      <c r="Q21" s="678"/>
      <c r="R21" s="678"/>
      <c r="S21" s="678"/>
      <c r="T21" s="678"/>
      <c r="U21" s="678"/>
      <c r="V21" s="678"/>
      <c r="W21" s="678"/>
      <c r="X21" s="153"/>
      <c r="Y21" s="153"/>
    </row>
    <row r="22" spans="1:27" ht="63.75">
      <c r="A22" s="1216"/>
      <c r="B22" s="1230" t="s">
        <v>33</v>
      </c>
      <c r="C22" s="1209" t="s">
        <v>302</v>
      </c>
      <c r="D22" s="702" t="s">
        <v>303</v>
      </c>
      <c r="E22" s="702" t="s">
        <v>304</v>
      </c>
      <c r="F22" s="703" t="s">
        <v>13</v>
      </c>
      <c r="G22" s="704" t="s">
        <v>374</v>
      </c>
      <c r="H22" s="1210" t="s">
        <v>307</v>
      </c>
      <c r="I22" s="705"/>
      <c r="J22" s="705">
        <v>100000000</v>
      </c>
      <c r="K22" s="705"/>
      <c r="L22" s="705"/>
      <c r="M22" s="706">
        <f t="shared" si="0"/>
        <v>100000000</v>
      </c>
      <c r="N22" s="1186">
        <f>+M22+M23+M24+M25+M26+M27+M28</f>
        <v>1060000000</v>
      </c>
      <c r="O22" s="153"/>
      <c r="P22" s="672"/>
      <c r="Q22" s="153"/>
      <c r="R22" s="153"/>
      <c r="S22" s="153"/>
      <c r="T22" s="153"/>
      <c r="U22" s="153"/>
      <c r="V22" s="153"/>
      <c r="W22" s="153"/>
      <c r="X22" s="153"/>
      <c r="Y22" s="153"/>
    </row>
    <row r="23" spans="1:27" ht="51">
      <c r="A23" s="1216"/>
      <c r="B23" s="1180"/>
      <c r="C23" s="1182"/>
      <c r="D23" s="1209" t="s">
        <v>308</v>
      </c>
      <c r="E23" s="702" t="s">
        <v>309</v>
      </c>
      <c r="F23" s="703" t="s">
        <v>14</v>
      </c>
      <c r="G23" s="704" t="s">
        <v>375</v>
      </c>
      <c r="H23" s="1185"/>
      <c r="I23" s="705"/>
      <c r="J23" s="705">
        <f>20000000+50000000</f>
        <v>70000000</v>
      </c>
      <c r="K23" s="705"/>
      <c r="L23" s="705"/>
      <c r="M23" s="706">
        <f t="shared" si="0"/>
        <v>70000000</v>
      </c>
      <c r="N23" s="1187"/>
      <c r="O23" s="153"/>
      <c r="P23" s="672"/>
      <c r="Q23" s="153"/>
      <c r="R23" s="153"/>
      <c r="S23" s="153"/>
      <c r="T23" s="153"/>
      <c r="U23" s="153"/>
      <c r="V23" s="153"/>
      <c r="W23" s="153"/>
      <c r="X23" s="153"/>
      <c r="Y23" s="153"/>
    </row>
    <row r="24" spans="1:27" ht="25.5">
      <c r="A24" s="1216"/>
      <c r="B24" s="1180"/>
      <c r="C24" s="1182"/>
      <c r="D24" s="1182"/>
      <c r="E24" s="1211" t="s">
        <v>311</v>
      </c>
      <c r="F24" s="703" t="s">
        <v>15</v>
      </c>
      <c r="G24" s="704" t="s">
        <v>376</v>
      </c>
      <c r="H24" s="1185"/>
      <c r="I24" s="705"/>
      <c r="J24" s="705">
        <v>60000000</v>
      </c>
      <c r="K24" s="705"/>
      <c r="L24" s="705"/>
      <c r="M24" s="706">
        <f t="shared" si="0"/>
        <v>60000000</v>
      </c>
      <c r="N24" s="1187"/>
      <c r="O24" s="153"/>
      <c r="Q24" s="153"/>
      <c r="R24" s="153"/>
      <c r="S24" s="153"/>
      <c r="T24" s="153"/>
      <c r="U24" s="153"/>
      <c r="V24" s="153"/>
      <c r="W24" s="153"/>
      <c r="X24" s="153"/>
      <c r="Y24" s="153"/>
    </row>
    <row r="25" spans="1:27" ht="38.25">
      <c r="A25" s="1216"/>
      <c r="B25" s="1180"/>
      <c r="C25" s="1182"/>
      <c r="D25" s="1182"/>
      <c r="E25" s="1182"/>
      <c r="F25" s="707" t="s">
        <v>377</v>
      </c>
      <c r="G25" s="704" t="s">
        <v>378</v>
      </c>
      <c r="H25" s="708" t="s">
        <v>286</v>
      </c>
      <c r="I25" s="705">
        <v>70000000</v>
      </c>
      <c r="J25" s="705">
        <f>77000000+53000000</f>
        <v>130000000</v>
      </c>
      <c r="K25" s="705"/>
      <c r="L25" s="705"/>
      <c r="M25" s="706">
        <f t="shared" si="0"/>
        <v>130000000</v>
      </c>
      <c r="N25" s="1187"/>
      <c r="O25" s="673">
        <v>1060000000</v>
      </c>
      <c r="P25" s="709">
        <f>+N22-O25</f>
        <v>0</v>
      </c>
      <c r="Q25" s="675"/>
      <c r="R25" s="675"/>
      <c r="S25" s="675"/>
      <c r="T25" s="675"/>
      <c r="U25" s="675"/>
      <c r="V25" s="675"/>
      <c r="W25" s="675"/>
      <c r="X25" s="153"/>
      <c r="Y25" s="153"/>
      <c r="AA25" s="672"/>
    </row>
    <row r="26" spans="1:27" ht="25.5">
      <c r="A26" s="1216"/>
      <c r="B26" s="1180"/>
      <c r="C26" s="1182"/>
      <c r="D26" s="702" t="s">
        <v>314</v>
      </c>
      <c r="E26" s="710" t="s">
        <v>315</v>
      </c>
      <c r="F26" s="711" t="s">
        <v>17</v>
      </c>
      <c r="G26" s="704" t="s">
        <v>379</v>
      </c>
      <c r="H26" s="1212" t="s">
        <v>307</v>
      </c>
      <c r="I26" s="705">
        <v>150000000</v>
      </c>
      <c r="J26" s="705">
        <f>380000000+70000000</f>
        <v>450000000</v>
      </c>
      <c r="K26" s="705"/>
      <c r="L26" s="705"/>
      <c r="M26" s="706">
        <f t="shared" si="0"/>
        <v>450000000</v>
      </c>
      <c r="N26" s="1187"/>
      <c r="O26" s="701">
        <v>0.1043</v>
      </c>
      <c r="P26" s="677">
        <v>2019</v>
      </c>
      <c r="Q26" s="678"/>
      <c r="R26" s="678"/>
      <c r="S26" s="678"/>
      <c r="T26" s="678"/>
      <c r="U26" s="678"/>
      <c r="V26" s="678"/>
      <c r="W26" s="678"/>
      <c r="X26" s="153"/>
      <c r="Y26" s="153"/>
    </row>
    <row r="27" spans="1:27" ht="51">
      <c r="A27" s="1216"/>
      <c r="B27" s="1180"/>
      <c r="C27" s="1182"/>
      <c r="D27" s="1209" t="s">
        <v>317</v>
      </c>
      <c r="E27" s="1209" t="s">
        <v>318</v>
      </c>
      <c r="F27" s="711" t="s">
        <v>18</v>
      </c>
      <c r="G27" s="712" t="s">
        <v>380</v>
      </c>
      <c r="H27" s="1185"/>
      <c r="I27" s="705">
        <v>8784599</v>
      </c>
      <c r="J27" s="705">
        <v>130000000</v>
      </c>
      <c r="K27" s="705"/>
      <c r="L27" s="705"/>
      <c r="M27" s="706">
        <f t="shared" si="0"/>
        <v>130000000</v>
      </c>
      <c r="N27" s="1187"/>
      <c r="O27" s="676">
        <f>+N22*100/N39</f>
        <v>15.054350284112552</v>
      </c>
      <c r="P27" s="677">
        <v>2020</v>
      </c>
      <c r="Q27" s="678"/>
      <c r="R27" s="678"/>
      <c r="S27" s="678"/>
      <c r="T27" s="678"/>
      <c r="U27" s="678"/>
      <c r="V27" s="678"/>
      <c r="W27" s="678"/>
      <c r="X27" s="153"/>
      <c r="Y27" s="153"/>
    </row>
    <row r="28" spans="1:27" ht="25.5">
      <c r="A28" s="1216"/>
      <c r="B28" s="1180"/>
      <c r="C28" s="1182"/>
      <c r="D28" s="1183"/>
      <c r="E28" s="1182"/>
      <c r="F28" s="711" t="s">
        <v>19</v>
      </c>
      <c r="G28" s="712" t="s">
        <v>381</v>
      </c>
      <c r="H28" s="713" t="s">
        <v>321</v>
      </c>
      <c r="I28" s="705"/>
      <c r="J28" s="705">
        <v>120000000</v>
      </c>
      <c r="K28" s="705"/>
      <c r="L28" s="705"/>
      <c r="M28" s="706">
        <f t="shared" si="0"/>
        <v>120000000</v>
      </c>
      <c r="N28" s="1188"/>
      <c r="O28" s="153"/>
      <c r="Q28" s="153"/>
      <c r="R28" s="153"/>
      <c r="S28" s="153"/>
      <c r="T28" s="153"/>
      <c r="U28" s="153"/>
      <c r="V28" s="153"/>
      <c r="W28" s="153"/>
      <c r="X28" s="153"/>
      <c r="Y28" s="153"/>
    </row>
    <row r="29" spans="1:27" ht="25.5">
      <c r="A29" s="1216"/>
      <c r="B29" s="1189" t="s">
        <v>34</v>
      </c>
      <c r="C29" s="1192" t="s">
        <v>322</v>
      </c>
      <c r="D29" s="1195" t="s">
        <v>323</v>
      </c>
      <c r="E29" s="1192" t="s">
        <v>324</v>
      </c>
      <c r="F29" s="714" t="s">
        <v>20</v>
      </c>
      <c r="G29" s="715" t="s">
        <v>382</v>
      </c>
      <c r="H29" s="715" t="s">
        <v>326</v>
      </c>
      <c r="I29" s="716"/>
      <c r="J29" s="716">
        <v>72935010</v>
      </c>
      <c r="K29" s="717"/>
      <c r="L29" s="718"/>
      <c r="M29" s="719">
        <f t="shared" si="0"/>
        <v>72935010</v>
      </c>
      <c r="N29" s="1186">
        <f>+M29+M30+M31+M32</f>
        <v>412291653</v>
      </c>
      <c r="O29" s="153"/>
      <c r="P29" s="672"/>
      <c r="Q29" s="153"/>
      <c r="R29" s="153"/>
      <c r="S29" s="153"/>
      <c r="T29" s="153"/>
      <c r="U29" s="153"/>
      <c r="V29" s="153"/>
      <c r="W29" s="153"/>
      <c r="X29" s="153"/>
      <c r="Y29" s="153"/>
    </row>
    <row r="30" spans="1:27" ht="38.25">
      <c r="A30" s="1216"/>
      <c r="B30" s="1190"/>
      <c r="C30" s="1193"/>
      <c r="D30" s="1196"/>
      <c r="E30" s="1197"/>
      <c r="F30" s="720" t="s">
        <v>21</v>
      </c>
      <c r="G30" s="715" t="s">
        <v>383</v>
      </c>
      <c r="H30" s="715" t="s">
        <v>326</v>
      </c>
      <c r="I30" s="716">
        <v>1078000000</v>
      </c>
      <c r="J30" s="716"/>
      <c r="K30" s="721">
        <v>130000000</v>
      </c>
      <c r="L30" s="718"/>
      <c r="M30" s="719">
        <f t="shared" si="0"/>
        <v>130000000</v>
      </c>
      <c r="N30" s="1187"/>
      <c r="O30" s="673">
        <v>1081000000</v>
      </c>
      <c r="P30" s="709">
        <f>+N29-O30</f>
        <v>-668708347</v>
      </c>
      <c r="Q30" s="675"/>
      <c r="R30" s="675"/>
      <c r="S30" s="675"/>
      <c r="T30" s="675"/>
      <c r="U30" s="675"/>
      <c r="V30" s="675"/>
      <c r="W30" s="675"/>
      <c r="X30" s="153"/>
      <c r="Y30" s="153"/>
    </row>
    <row r="31" spans="1:27" ht="38.25">
      <c r="A31" s="1216"/>
      <c r="B31" s="1190"/>
      <c r="C31" s="1193"/>
      <c r="D31" s="1196"/>
      <c r="E31" s="1198"/>
      <c r="F31" s="722" t="s">
        <v>22</v>
      </c>
      <c r="G31" s="715" t="s">
        <v>384</v>
      </c>
      <c r="H31" s="723" t="s">
        <v>329</v>
      </c>
      <c r="I31" s="716"/>
      <c r="J31" s="716"/>
      <c r="K31" s="724">
        <v>20000000</v>
      </c>
      <c r="L31" s="718"/>
      <c r="M31" s="719">
        <f t="shared" si="0"/>
        <v>20000000</v>
      </c>
      <c r="N31" s="1187"/>
      <c r="O31" s="725" t="s">
        <v>385</v>
      </c>
      <c r="P31" s="677">
        <v>2019</v>
      </c>
      <c r="Q31" s="678"/>
      <c r="R31" s="678"/>
      <c r="S31" s="678"/>
      <c r="T31" s="678"/>
      <c r="U31" s="678"/>
      <c r="V31" s="678"/>
      <c r="W31" s="678"/>
      <c r="X31" s="153"/>
      <c r="Y31" s="153"/>
    </row>
    <row r="32" spans="1:27" ht="25.5">
      <c r="A32" s="1216"/>
      <c r="B32" s="1190"/>
      <c r="C32" s="1193"/>
      <c r="D32" s="1180"/>
      <c r="E32" s="726" t="s">
        <v>330</v>
      </c>
      <c r="F32" s="727" t="s">
        <v>23</v>
      </c>
      <c r="G32" s="715" t="s">
        <v>386</v>
      </c>
      <c r="H32" s="715" t="s">
        <v>326</v>
      </c>
      <c r="I32" s="716"/>
      <c r="J32" s="716">
        <f>200000000-10643357</f>
        <v>189356643</v>
      </c>
      <c r="K32" s="728"/>
      <c r="L32" s="718"/>
      <c r="M32" s="719">
        <f t="shared" si="0"/>
        <v>189356643</v>
      </c>
      <c r="N32" s="1188"/>
      <c r="O32" s="676">
        <f>+N29*100/N39</f>
        <v>5.8554556259224375</v>
      </c>
      <c r="P32" s="677">
        <v>2020</v>
      </c>
      <c r="Q32" s="678"/>
      <c r="R32" s="678"/>
      <c r="S32" s="678"/>
      <c r="T32" s="678"/>
      <c r="U32" s="678"/>
      <c r="V32" s="678"/>
      <c r="W32" s="678"/>
      <c r="X32" s="153"/>
      <c r="Y32" s="153"/>
    </row>
    <row r="33" spans="1:27" ht="51">
      <c r="A33" s="1216"/>
      <c r="B33" s="1190"/>
      <c r="C33" s="1193"/>
      <c r="D33" s="1199" t="s">
        <v>332</v>
      </c>
      <c r="E33" s="1202" t="s">
        <v>333</v>
      </c>
      <c r="F33" s="729" t="s">
        <v>24</v>
      </c>
      <c r="G33" s="715" t="s">
        <v>387</v>
      </c>
      <c r="H33" s="1205" t="s">
        <v>329</v>
      </c>
      <c r="I33" s="716">
        <v>238033662</v>
      </c>
      <c r="J33" s="716"/>
      <c r="K33" s="728">
        <v>320000000</v>
      </c>
      <c r="L33" s="718"/>
      <c r="M33" s="719">
        <f t="shared" si="0"/>
        <v>320000000</v>
      </c>
      <c r="N33" s="1208">
        <f>+M33+M34+M35+M36+M37+M38</f>
        <v>3486862432</v>
      </c>
      <c r="O33" s="153"/>
      <c r="Q33" s="153"/>
      <c r="R33" s="153"/>
      <c r="S33" s="153"/>
      <c r="T33" s="153"/>
      <c r="U33" s="153"/>
      <c r="V33" s="153"/>
      <c r="W33" s="153"/>
      <c r="X33" s="153"/>
      <c r="Y33" s="153"/>
    </row>
    <row r="34" spans="1:27" ht="51">
      <c r="A34" s="1216"/>
      <c r="B34" s="1190"/>
      <c r="C34" s="1193"/>
      <c r="D34" s="1200"/>
      <c r="E34" s="1203"/>
      <c r="F34" s="729" t="s">
        <v>25</v>
      </c>
      <c r="G34" s="715" t="s">
        <v>388</v>
      </c>
      <c r="H34" s="1206"/>
      <c r="I34" s="716">
        <v>2173927823</v>
      </c>
      <c r="J34" s="716">
        <f>640000000-120000000-463000000</f>
        <v>57000000</v>
      </c>
      <c r="K34" s="724"/>
      <c r="L34" s="718">
        <f>120000000+463000000</f>
        <v>583000000</v>
      </c>
      <c r="M34" s="719">
        <f t="shared" si="0"/>
        <v>640000000</v>
      </c>
      <c r="N34" s="1208"/>
      <c r="O34" s="153"/>
      <c r="P34" s="672"/>
      <c r="Q34" s="153"/>
      <c r="R34" s="153"/>
      <c r="S34" s="153"/>
      <c r="T34" s="153"/>
      <c r="U34" s="153"/>
      <c r="V34" s="153"/>
      <c r="W34" s="153"/>
      <c r="X34" s="153"/>
      <c r="Y34" s="153"/>
    </row>
    <row r="35" spans="1:27" ht="51">
      <c r="A35" s="1216"/>
      <c r="B35" s="1190"/>
      <c r="C35" s="1193"/>
      <c r="D35" s="1200"/>
      <c r="E35" s="1203"/>
      <c r="F35" s="729" t="s">
        <v>26</v>
      </c>
      <c r="G35" s="715" t="s">
        <v>389</v>
      </c>
      <c r="H35" s="1206"/>
      <c r="I35" s="716">
        <v>596313099</v>
      </c>
      <c r="J35" s="716">
        <f>496862432-187000000</f>
        <v>309862432</v>
      </c>
      <c r="K35" s="728"/>
      <c r="L35" s="718">
        <v>187000000</v>
      </c>
      <c r="M35" s="719">
        <f t="shared" si="0"/>
        <v>496862432</v>
      </c>
      <c r="N35" s="1208"/>
      <c r="O35" s="673">
        <v>6092002371</v>
      </c>
      <c r="P35" s="709">
        <f>+N33-O35</f>
        <v>-2605139939</v>
      </c>
      <c r="Q35" s="153"/>
      <c r="R35" s="153"/>
      <c r="S35" s="153"/>
      <c r="T35" s="153"/>
      <c r="U35" s="153"/>
      <c r="V35" s="153"/>
      <c r="W35" s="153"/>
      <c r="X35" s="153"/>
      <c r="Y35" s="153"/>
      <c r="AA35" s="672"/>
    </row>
    <row r="36" spans="1:27" ht="63.75">
      <c r="A36" s="1216"/>
      <c r="B36" s="1190"/>
      <c r="C36" s="1193"/>
      <c r="D36" s="1200"/>
      <c r="E36" s="1203"/>
      <c r="F36" s="729" t="s">
        <v>27</v>
      </c>
      <c r="G36" s="715" t="s">
        <v>390</v>
      </c>
      <c r="H36" s="1206"/>
      <c r="I36" s="716">
        <v>1283535801</v>
      </c>
      <c r="J36" s="716"/>
      <c r="K36" s="718">
        <v>400000000</v>
      </c>
      <c r="L36" s="716"/>
      <c r="M36" s="730">
        <f>+L36+K36+J36</f>
        <v>400000000</v>
      </c>
      <c r="N36" s="1208"/>
      <c r="O36" s="676" t="s">
        <v>391</v>
      </c>
      <c r="P36" s="677">
        <v>2019</v>
      </c>
      <c r="Q36" s="675"/>
      <c r="R36" s="675"/>
      <c r="S36" s="675"/>
      <c r="T36" s="675"/>
      <c r="U36" s="675"/>
      <c r="V36" s="675"/>
      <c r="W36" s="675"/>
      <c r="X36" s="153"/>
      <c r="Y36" s="654">
        <f>+N33+K31+M25+N14</f>
        <v>4286862432</v>
      </c>
    </row>
    <row r="37" spans="1:27" ht="51">
      <c r="A37" s="1216"/>
      <c r="B37" s="1190"/>
      <c r="C37" s="1193"/>
      <c r="D37" s="1200"/>
      <c r="E37" s="1203"/>
      <c r="F37" s="729" t="s">
        <v>28</v>
      </c>
      <c r="G37" s="715" t="s">
        <v>392</v>
      </c>
      <c r="H37" s="1206"/>
      <c r="I37" s="716">
        <v>547296118</v>
      </c>
      <c r="J37" s="716"/>
      <c r="K37" s="718">
        <v>520000000</v>
      </c>
      <c r="L37" s="716"/>
      <c r="M37" s="719">
        <f>+L37+K37+J37</f>
        <v>520000000</v>
      </c>
      <c r="N37" s="1208"/>
      <c r="O37" s="676">
        <f>+N33*100/N39</f>
        <v>49.521177777208095</v>
      </c>
      <c r="P37" s="677">
        <v>2020</v>
      </c>
      <c r="Q37" s="678"/>
      <c r="R37" s="678"/>
      <c r="S37" s="678"/>
      <c r="T37" s="678"/>
      <c r="U37" s="678"/>
      <c r="V37" s="678"/>
      <c r="W37" s="678"/>
      <c r="X37" s="153"/>
      <c r="Y37" s="153"/>
    </row>
    <row r="38" spans="1:27" ht="39" thickBot="1">
      <c r="A38" s="1217"/>
      <c r="B38" s="1191"/>
      <c r="C38" s="1194"/>
      <c r="D38" s="1201"/>
      <c r="E38" s="1204"/>
      <c r="F38" s="731" t="s">
        <v>29</v>
      </c>
      <c r="G38" s="715" t="s">
        <v>393</v>
      </c>
      <c r="H38" s="1207"/>
      <c r="I38" s="716"/>
      <c r="J38" s="716"/>
      <c r="K38" s="718">
        <v>1110000000</v>
      </c>
      <c r="L38" s="718"/>
      <c r="M38" s="719">
        <f>+L38+K38+J38</f>
        <v>1110000000</v>
      </c>
      <c r="N38" s="1208"/>
      <c r="Q38" s="678"/>
      <c r="R38" s="678"/>
      <c r="S38" s="678"/>
      <c r="T38" s="678"/>
      <c r="U38" s="678"/>
      <c r="V38" s="678"/>
      <c r="W38" s="678"/>
      <c r="X38" s="153"/>
      <c r="Y38" s="153"/>
    </row>
    <row r="39" spans="1:27" ht="15.75" thickBot="1">
      <c r="A39" s="1152" t="s">
        <v>394</v>
      </c>
      <c r="B39" s="1153"/>
      <c r="C39" s="1153"/>
      <c r="D39" s="1153"/>
      <c r="E39" s="1153"/>
      <c r="F39" s="1154"/>
      <c r="G39" s="1153"/>
      <c r="H39" s="1155"/>
      <c r="I39" s="732">
        <f t="shared" ref="I39:N39" si="1">SUM(I5:I38)</f>
        <v>6647891102</v>
      </c>
      <c r="J39" s="733">
        <f t="shared" si="1"/>
        <v>3771154085</v>
      </c>
      <c r="K39" s="732">
        <f t="shared" si="1"/>
        <v>2500000000</v>
      </c>
      <c r="L39" s="732">
        <f t="shared" si="1"/>
        <v>770000000</v>
      </c>
      <c r="M39" s="734">
        <f t="shared" si="1"/>
        <v>7041154085</v>
      </c>
      <c r="N39" s="735">
        <f t="shared" si="1"/>
        <v>7041154085</v>
      </c>
      <c r="O39" s="736">
        <f>SUM(O5:O37)</f>
        <v>10165002471.177999</v>
      </c>
      <c r="P39" s="736">
        <f>+O39-N39</f>
        <v>3123848386.1779995</v>
      </c>
      <c r="Q39" s="737"/>
      <c r="R39" s="737"/>
      <c r="S39" s="737"/>
      <c r="T39" s="737"/>
      <c r="U39" s="737"/>
      <c r="V39" s="737"/>
      <c r="W39" s="737"/>
      <c r="X39" s="153"/>
      <c r="Y39" s="153"/>
    </row>
    <row r="40" spans="1:27">
      <c r="A40" s="738"/>
      <c r="B40" s="738"/>
      <c r="C40" s="738"/>
      <c r="D40" s="738"/>
      <c r="E40" s="738"/>
      <c r="F40" s="738"/>
      <c r="G40" s="738"/>
      <c r="H40" s="738"/>
      <c r="I40" s="654"/>
      <c r="J40" s="654"/>
      <c r="K40" s="654"/>
      <c r="L40" s="654"/>
      <c r="M40" s="654"/>
      <c r="N40" s="739"/>
      <c r="O40" s="739"/>
      <c r="P40" s="153"/>
      <c r="Q40" s="153"/>
      <c r="R40" s="153"/>
      <c r="S40" s="153"/>
      <c r="T40" s="153"/>
      <c r="U40" s="153"/>
      <c r="V40" s="153"/>
      <c r="W40" s="153"/>
      <c r="X40" s="153"/>
      <c r="Y40" s="153"/>
    </row>
    <row r="41" spans="1:27">
      <c r="A41" s="738"/>
      <c r="B41" s="738"/>
      <c r="C41" s="738"/>
      <c r="D41" s="738"/>
      <c r="E41" s="738"/>
      <c r="F41" s="738"/>
      <c r="G41" s="738"/>
      <c r="H41" s="738"/>
      <c r="I41" s="654"/>
      <c r="J41" s="654"/>
      <c r="K41" s="654"/>
      <c r="L41" s="654"/>
      <c r="M41" s="654"/>
      <c r="N41" s="739"/>
      <c r="O41" s="739"/>
      <c r="P41" s="153"/>
      <c r="Q41" s="153"/>
      <c r="R41" s="153"/>
      <c r="S41" s="153"/>
      <c r="T41" s="153"/>
      <c r="U41" s="153"/>
      <c r="V41" s="153"/>
      <c r="W41" s="153"/>
      <c r="X41" s="153"/>
      <c r="Y41" s="153"/>
    </row>
    <row r="42" spans="1:27" ht="15.75" thickBot="1">
      <c r="A42" s="738"/>
      <c r="B42" s="738"/>
      <c r="C42" s="738"/>
      <c r="D42" s="738"/>
      <c r="E42" s="738"/>
      <c r="F42" s="738"/>
      <c r="G42" s="738"/>
      <c r="H42" s="738"/>
      <c r="I42" s="654"/>
      <c r="J42" s="654"/>
      <c r="K42" s="654"/>
      <c r="L42" s="740"/>
      <c r="M42" s="740"/>
      <c r="N42" s="741"/>
      <c r="O42" s="741"/>
      <c r="P42" s="742"/>
      <c r="Q42" s="153"/>
      <c r="R42" s="153"/>
      <c r="S42" s="153"/>
      <c r="T42" s="153"/>
      <c r="U42" s="153"/>
      <c r="V42" s="153"/>
      <c r="W42" s="153"/>
      <c r="X42" s="153"/>
      <c r="Y42" s="153"/>
    </row>
    <row r="43" spans="1:27">
      <c r="A43" s="1156" t="s">
        <v>349</v>
      </c>
      <c r="B43" s="1157"/>
      <c r="C43" s="1157"/>
      <c r="D43" s="1157"/>
      <c r="E43" s="1157"/>
      <c r="F43" s="1157"/>
      <c r="G43" s="1157"/>
      <c r="H43" s="1158"/>
      <c r="I43" s="153"/>
      <c r="J43" s="654"/>
      <c r="K43" s="153"/>
      <c r="L43" s="742"/>
      <c r="M43" s="742"/>
      <c r="N43" s="742"/>
      <c r="O43" s="742"/>
      <c r="P43" s="742"/>
      <c r="Q43" s="153"/>
      <c r="R43" s="153"/>
      <c r="S43" s="153"/>
      <c r="T43" s="153"/>
      <c r="U43" s="153"/>
      <c r="V43" s="153"/>
      <c r="W43" s="153"/>
    </row>
    <row r="44" spans="1:27">
      <c r="A44" s="1159"/>
      <c r="B44" s="1160"/>
      <c r="C44" s="1160"/>
      <c r="D44" s="1160"/>
      <c r="E44" s="1160"/>
      <c r="F44" s="1160"/>
      <c r="G44" s="1160"/>
      <c r="H44" s="1161"/>
      <c r="I44" s="153"/>
      <c r="J44" s="153"/>
      <c r="K44" s="153"/>
      <c r="L44" s="742"/>
      <c r="M44" s="742"/>
      <c r="N44" s="742"/>
      <c r="O44" s="742"/>
      <c r="P44" s="742"/>
      <c r="Q44" s="153"/>
      <c r="R44" s="153"/>
      <c r="S44" s="153"/>
      <c r="T44" s="153"/>
      <c r="U44" s="153"/>
      <c r="V44" s="153"/>
      <c r="W44" s="153"/>
    </row>
    <row r="45" spans="1:27" ht="15.75" thickBot="1">
      <c r="A45" s="1162"/>
      <c r="B45" s="1163"/>
      <c r="C45" s="1163"/>
      <c r="D45" s="1163"/>
      <c r="E45" s="1163"/>
      <c r="F45" s="1163"/>
      <c r="G45" s="1163"/>
      <c r="H45" s="1164"/>
      <c r="I45" s="153"/>
      <c r="J45" s="153"/>
      <c r="K45" s="153"/>
      <c r="L45" s="742"/>
      <c r="M45" s="742"/>
      <c r="N45" s="742"/>
      <c r="O45" s="742"/>
      <c r="P45" s="742"/>
      <c r="Q45" s="153"/>
      <c r="R45" s="153"/>
      <c r="S45" s="153"/>
      <c r="T45" s="153"/>
      <c r="U45" s="153"/>
      <c r="V45" s="153"/>
      <c r="W45" s="153"/>
    </row>
    <row r="46" spans="1:27" ht="15.75" thickBot="1">
      <c r="A46" s="153"/>
      <c r="B46" s="153"/>
      <c r="C46" s="153"/>
      <c r="D46" s="153"/>
      <c r="E46" s="153"/>
      <c r="F46" s="153"/>
      <c r="G46" s="153"/>
      <c r="H46" s="153"/>
      <c r="I46" s="153"/>
      <c r="J46" s="153"/>
      <c r="K46" s="153"/>
      <c r="L46" s="742"/>
      <c r="M46" s="742"/>
      <c r="N46" s="742"/>
      <c r="O46" s="742"/>
      <c r="P46" s="742"/>
      <c r="Q46" s="153"/>
      <c r="R46" s="153"/>
      <c r="S46" s="153"/>
      <c r="T46" s="153"/>
      <c r="U46" s="153"/>
      <c r="V46" s="153"/>
      <c r="W46" s="153"/>
    </row>
    <row r="47" spans="1:27">
      <c r="A47" s="1165" t="s">
        <v>350</v>
      </c>
      <c r="B47" s="1166"/>
      <c r="C47" s="1166"/>
      <c r="D47" s="1166"/>
      <c r="E47" s="1166"/>
      <c r="F47" s="1166"/>
      <c r="G47" s="1166"/>
      <c r="H47" s="1167"/>
      <c r="I47" s="153"/>
      <c r="J47" s="153"/>
      <c r="K47" s="153"/>
      <c r="L47" s="742"/>
      <c r="M47" s="742"/>
      <c r="N47" s="742"/>
      <c r="O47" s="742"/>
      <c r="P47" s="742"/>
      <c r="Q47" s="153"/>
      <c r="R47" s="153"/>
      <c r="S47" s="153"/>
      <c r="T47" s="153"/>
      <c r="U47" s="153"/>
      <c r="V47" s="153"/>
      <c r="W47" s="153"/>
    </row>
    <row r="48" spans="1:27">
      <c r="A48" s="1168"/>
      <c r="B48" s="1169"/>
      <c r="C48" s="1169"/>
      <c r="D48" s="1169"/>
      <c r="E48" s="1169"/>
      <c r="F48" s="1169"/>
      <c r="G48" s="1169"/>
      <c r="H48" s="1170"/>
      <c r="I48" s="153"/>
      <c r="J48" s="153"/>
      <c r="K48" s="153"/>
      <c r="L48" s="742"/>
      <c r="M48" s="742"/>
      <c r="N48" s="742"/>
      <c r="O48" s="742"/>
      <c r="P48" s="742"/>
      <c r="Q48" s="153"/>
      <c r="R48" s="153"/>
      <c r="S48" s="153"/>
      <c r="T48" s="153"/>
      <c r="U48" s="153"/>
      <c r="V48" s="153"/>
      <c r="W48" s="153"/>
    </row>
    <row r="49" spans="1:25" ht="15.75" thickBot="1">
      <c r="A49" s="1171"/>
      <c r="B49" s="1172"/>
      <c r="C49" s="1172"/>
      <c r="D49" s="1172"/>
      <c r="E49" s="1172"/>
      <c r="F49" s="1172"/>
      <c r="G49" s="1172"/>
      <c r="H49" s="1173"/>
      <c r="I49" s="153"/>
      <c r="J49" s="153"/>
      <c r="K49" s="153"/>
      <c r="L49" s="742"/>
      <c r="M49" s="740"/>
      <c r="N49" s="743"/>
      <c r="O49" s="743"/>
      <c r="P49" s="742"/>
      <c r="Q49" s="153"/>
      <c r="R49" s="153"/>
      <c r="S49" s="153"/>
      <c r="T49" s="153"/>
      <c r="U49" s="153"/>
      <c r="V49" s="153"/>
      <c r="W49" s="153"/>
      <c r="X49" s="153"/>
      <c r="Y49" s="153"/>
    </row>
    <row r="50" spans="1:25">
      <c r="A50" s="153"/>
      <c r="B50" s="744"/>
      <c r="C50" s="153"/>
      <c r="D50" s="153"/>
      <c r="E50" s="153"/>
      <c r="F50" s="153"/>
      <c r="G50" s="153"/>
      <c r="H50" s="153"/>
      <c r="I50" s="153"/>
      <c r="J50" s="153"/>
      <c r="K50" s="153"/>
      <c r="L50" s="742"/>
      <c r="M50" s="740"/>
      <c r="N50" s="741"/>
      <c r="O50" s="741"/>
      <c r="P50" s="742"/>
      <c r="Q50" s="153"/>
      <c r="R50" s="153"/>
      <c r="S50" s="153"/>
      <c r="T50" s="153"/>
      <c r="U50" s="153"/>
      <c r="V50" s="153"/>
      <c r="W50" s="153"/>
      <c r="X50" s="153"/>
      <c r="Y50" s="153"/>
    </row>
    <row r="51" spans="1:25" hidden="1">
      <c r="A51" s="153"/>
      <c r="B51" s="745"/>
      <c r="C51" s="153"/>
      <c r="D51" s="153"/>
      <c r="E51" s="153"/>
      <c r="F51" s="153"/>
      <c r="G51" s="153"/>
      <c r="H51" s="153"/>
      <c r="I51" s="153"/>
      <c r="J51" s="153"/>
      <c r="K51" s="153"/>
      <c r="L51" s="742"/>
      <c r="M51" s="740"/>
      <c r="N51" s="743"/>
      <c r="O51" s="743"/>
      <c r="P51" s="742"/>
      <c r="Q51" s="153"/>
      <c r="R51" s="153"/>
      <c r="S51" s="153"/>
      <c r="T51" s="153"/>
      <c r="U51" s="153"/>
      <c r="V51" s="153"/>
      <c r="W51" s="153"/>
      <c r="X51" s="153"/>
      <c r="Y51" s="153"/>
    </row>
    <row r="52" spans="1:25" hidden="1">
      <c r="A52" s="1174" t="s">
        <v>395</v>
      </c>
      <c r="B52" s="1174"/>
      <c r="C52" s="153"/>
      <c r="D52" s="153"/>
      <c r="E52" s="153"/>
      <c r="F52" s="153"/>
      <c r="G52" s="153"/>
      <c r="H52" s="153"/>
      <c r="I52" s="153"/>
      <c r="J52" s="153"/>
      <c r="K52" s="153"/>
      <c r="L52" s="742"/>
      <c r="M52" s="740"/>
      <c r="N52" s="743"/>
      <c r="O52" s="743"/>
      <c r="P52" s="742"/>
      <c r="Q52" s="153"/>
      <c r="R52" s="153"/>
      <c r="S52" s="153"/>
      <c r="T52" s="153"/>
      <c r="U52" s="153"/>
      <c r="V52" s="153"/>
      <c r="W52" s="153"/>
      <c r="X52" s="153"/>
      <c r="Y52" s="153"/>
    </row>
    <row r="53" spans="1:25" hidden="1">
      <c r="A53" s="746" t="s">
        <v>396</v>
      </c>
      <c r="B53" s="747">
        <f>+'[4]2. INGRESOS'!$H$111</f>
        <v>3771154085.4000001</v>
      </c>
      <c r="C53" s="153"/>
      <c r="D53" s="153"/>
      <c r="E53" s="153"/>
      <c r="F53" s="153"/>
      <c r="G53" s="153"/>
      <c r="H53" s="153"/>
      <c r="I53" s="153"/>
      <c r="J53" s="153"/>
      <c r="K53" s="153"/>
      <c r="L53" s="742"/>
      <c r="M53" s="740"/>
      <c r="N53" s="743"/>
      <c r="O53" s="743"/>
      <c r="P53" s="742"/>
      <c r="Q53" s="153"/>
      <c r="R53" s="153"/>
      <c r="S53" s="153"/>
      <c r="T53" s="153"/>
      <c r="U53" s="153"/>
      <c r="V53" s="153"/>
      <c r="W53" s="153"/>
      <c r="X53" s="153"/>
      <c r="Y53" s="153"/>
    </row>
    <row r="54" spans="1:25" hidden="1">
      <c r="A54" s="748" t="s">
        <v>397</v>
      </c>
      <c r="B54" s="747">
        <f>+'[4]2. INGRESOS'!$H$112</f>
        <v>2500000000</v>
      </c>
      <c r="C54" s="153"/>
      <c r="D54" s="153"/>
      <c r="E54" s="153"/>
      <c r="F54" s="153"/>
      <c r="G54" s="153"/>
      <c r="H54" s="153"/>
      <c r="I54" s="153"/>
      <c r="M54" s="672"/>
      <c r="N54" s="672"/>
      <c r="P54" s="742"/>
      <c r="Q54" s="153"/>
      <c r="R54" s="153"/>
      <c r="S54" s="153"/>
      <c r="T54" s="153"/>
      <c r="U54" s="153"/>
      <c r="V54" s="153"/>
      <c r="W54" s="153"/>
      <c r="X54" s="153"/>
      <c r="Y54" s="153"/>
    </row>
    <row r="55" spans="1:25" hidden="1">
      <c r="A55" s="746" t="s">
        <v>398</v>
      </c>
      <c r="B55" s="747">
        <f>+'[4]2. INGRESOS'!$H$113</f>
        <v>770000000</v>
      </c>
      <c r="C55" s="153"/>
      <c r="D55" s="153"/>
      <c r="E55" s="153"/>
      <c r="F55" s="153"/>
      <c r="G55" s="153"/>
      <c r="H55" s="153"/>
      <c r="I55" s="153"/>
      <c r="P55" s="742"/>
      <c r="Q55" s="153"/>
      <c r="R55" s="153"/>
      <c r="S55" s="153"/>
      <c r="T55" s="153"/>
      <c r="U55" s="153"/>
      <c r="V55" s="153"/>
      <c r="W55" s="153"/>
      <c r="X55" s="153"/>
      <c r="Y55" s="153"/>
    </row>
    <row r="56" spans="1:25" hidden="1">
      <c r="A56" s="749"/>
      <c r="B56" s="750">
        <f>SUM(B53:B55)</f>
        <v>7041154085.3999996</v>
      </c>
      <c r="C56" s="750">
        <f>+'[5]INICIAL 2019'!M39</f>
        <v>10165002371</v>
      </c>
      <c r="D56" s="153"/>
      <c r="E56" s="153"/>
      <c r="F56" s="153"/>
      <c r="G56" s="153"/>
      <c r="H56" s="153"/>
      <c r="I56" s="153"/>
      <c r="P56" s="742"/>
      <c r="Q56" s="153"/>
      <c r="R56" s="153"/>
      <c r="S56" s="153"/>
      <c r="T56" s="153"/>
      <c r="U56" s="153"/>
      <c r="V56" s="153"/>
      <c r="W56" s="153"/>
      <c r="X56" s="153"/>
      <c r="Y56" s="153"/>
    </row>
    <row r="57" spans="1:25" hidden="1">
      <c r="A57" s="153"/>
      <c r="B57" s="745"/>
      <c r="C57" s="153"/>
      <c r="D57" s="153"/>
      <c r="E57" s="153"/>
      <c r="F57" s="153"/>
      <c r="G57" s="153"/>
      <c r="H57" s="153"/>
      <c r="I57" s="153"/>
      <c r="P57" s="742"/>
      <c r="Q57" s="153"/>
      <c r="R57" s="153"/>
      <c r="S57" s="153"/>
      <c r="T57" s="153"/>
      <c r="U57" s="153"/>
      <c r="V57" s="153"/>
      <c r="W57" s="153"/>
      <c r="X57" s="153"/>
      <c r="Y57" s="153"/>
    </row>
    <row r="58" spans="1:25" hidden="1">
      <c r="A58" s="1175" t="s">
        <v>399</v>
      </c>
      <c r="B58" s="1176">
        <v>2020</v>
      </c>
      <c r="C58" s="1176"/>
      <c r="D58" s="1177">
        <v>2019</v>
      </c>
      <c r="E58" s="1178"/>
      <c r="F58" s="1176" t="s">
        <v>400</v>
      </c>
      <c r="G58" s="1176"/>
      <c r="H58" s="1176"/>
      <c r="I58" s="153"/>
      <c r="P58" s="742"/>
      <c r="Q58" s="153"/>
      <c r="R58" s="153"/>
      <c r="S58" s="153"/>
      <c r="T58" s="153"/>
      <c r="U58" s="153"/>
      <c r="V58" s="153"/>
      <c r="W58" s="153"/>
      <c r="X58" s="153"/>
      <c r="Y58" s="153"/>
    </row>
    <row r="59" spans="1:25" ht="60" hidden="1">
      <c r="A59" s="1175"/>
      <c r="B59" s="751" t="s">
        <v>401</v>
      </c>
      <c r="C59" s="676" t="s">
        <v>402</v>
      </c>
      <c r="D59" s="751" t="s">
        <v>401</v>
      </c>
      <c r="E59" s="751" t="s">
        <v>402</v>
      </c>
      <c r="F59" s="752" t="s">
        <v>401</v>
      </c>
      <c r="G59" s="752"/>
      <c r="H59" s="752" t="s">
        <v>402</v>
      </c>
      <c r="I59" s="153"/>
      <c r="P59" s="742"/>
      <c r="Q59" s="153"/>
      <c r="R59" s="153"/>
      <c r="S59" s="153"/>
      <c r="T59" s="153"/>
      <c r="U59" s="153"/>
      <c r="V59" s="153"/>
      <c r="W59" s="153"/>
      <c r="X59" s="153"/>
      <c r="Y59" s="153"/>
    </row>
    <row r="60" spans="1:25" hidden="1">
      <c r="A60" s="753" t="s">
        <v>403</v>
      </c>
      <c r="B60" s="754">
        <f>+N5</f>
        <v>682000000</v>
      </c>
      <c r="C60" s="755">
        <f>+O11</f>
        <v>9.685912163929018</v>
      </c>
      <c r="D60" s="754">
        <f>+O9</f>
        <v>682000000</v>
      </c>
      <c r="E60" s="755">
        <f>+D60*100/C56</f>
        <v>6.7092950410488399</v>
      </c>
      <c r="F60" s="756">
        <f t="shared" ref="F60:F73" si="2">+B60-D60</f>
        <v>0</v>
      </c>
      <c r="G60" s="756"/>
      <c r="H60" s="757">
        <f t="shared" ref="H60:H73" si="3">+C60-E60</f>
        <v>2.9766171228801781</v>
      </c>
      <c r="I60" s="758">
        <f t="shared" ref="I60:I74" si="4">SUM(E60:H60)</f>
        <v>9.685912163929018</v>
      </c>
      <c r="K60" s="759"/>
      <c r="P60" s="742"/>
      <c r="Q60" s="153"/>
      <c r="R60" s="153"/>
      <c r="S60" s="153"/>
      <c r="T60" s="153"/>
      <c r="U60" s="153"/>
      <c r="V60" s="153"/>
      <c r="W60" s="153"/>
      <c r="X60" s="153"/>
      <c r="Y60" s="153"/>
    </row>
    <row r="61" spans="1:25" ht="30" hidden="1">
      <c r="A61" s="760" t="s">
        <v>404</v>
      </c>
      <c r="B61" s="754">
        <f>+N14</f>
        <v>650000000</v>
      </c>
      <c r="C61" s="755">
        <f>+O16</f>
        <v>9.2314412119558096</v>
      </c>
      <c r="D61" s="754">
        <f>+O14</f>
        <v>500000000</v>
      </c>
      <c r="E61" s="755">
        <f>+D61*100/C56</f>
        <v>4.9188380066340471</v>
      </c>
      <c r="F61" s="761">
        <f t="shared" si="2"/>
        <v>150000000</v>
      </c>
      <c r="G61" s="761"/>
      <c r="H61" s="757">
        <f t="shared" si="3"/>
        <v>4.3126032053217624</v>
      </c>
      <c r="I61" s="758">
        <f t="shared" si="4"/>
        <v>150000009.2314412</v>
      </c>
      <c r="K61" s="691"/>
      <c r="L61" s="762"/>
      <c r="M61" s="762"/>
      <c r="N61" s="762"/>
      <c r="O61" s="762"/>
      <c r="P61" s="742"/>
      <c r="Q61" s="153"/>
      <c r="R61" s="153"/>
      <c r="S61" s="153"/>
      <c r="T61" s="153"/>
      <c r="U61" s="153"/>
      <c r="V61" s="153"/>
      <c r="W61" s="153"/>
      <c r="X61" s="153"/>
      <c r="Y61" s="153"/>
    </row>
    <row r="62" spans="1:25" ht="30" hidden="1">
      <c r="A62" s="760" t="s">
        <v>405</v>
      </c>
      <c r="B62" s="754">
        <f>+N18</f>
        <v>750000000</v>
      </c>
      <c r="C62" s="755">
        <f>+O20</f>
        <v>10.651662936872087</v>
      </c>
      <c r="D62" s="754">
        <f>+N18</f>
        <v>750000000</v>
      </c>
      <c r="E62" s="755">
        <f>+D62*100/C56</f>
        <v>7.3782570099510707</v>
      </c>
      <c r="F62" s="756">
        <f t="shared" si="2"/>
        <v>0</v>
      </c>
      <c r="G62" s="756"/>
      <c r="H62" s="757">
        <f t="shared" si="3"/>
        <v>3.2734059269210167</v>
      </c>
      <c r="I62" s="758">
        <f t="shared" si="4"/>
        <v>10.651662936872087</v>
      </c>
      <c r="N62" s="763"/>
      <c r="O62" s="763"/>
      <c r="Q62" s="153"/>
      <c r="R62" s="153"/>
      <c r="S62" s="153"/>
      <c r="T62" s="153"/>
      <c r="U62" s="153"/>
      <c r="V62" s="153"/>
      <c r="W62" s="153"/>
      <c r="X62" s="153"/>
      <c r="Y62" s="153"/>
    </row>
    <row r="63" spans="1:25" ht="30" hidden="1">
      <c r="A63" s="760" t="s">
        <v>406</v>
      </c>
      <c r="B63" s="754">
        <f>+N22</f>
        <v>1060000000</v>
      </c>
      <c r="C63" s="755">
        <f>+O27</f>
        <v>15.054350284112552</v>
      </c>
      <c r="D63" s="754">
        <f>+N22</f>
        <v>1060000000</v>
      </c>
      <c r="E63" s="755">
        <f>+D63*100/C56</f>
        <v>10.42793657406418</v>
      </c>
      <c r="F63" s="756">
        <f t="shared" si="2"/>
        <v>0</v>
      </c>
      <c r="G63" s="756"/>
      <c r="H63" s="757">
        <f t="shared" si="3"/>
        <v>4.6264137100483715</v>
      </c>
      <c r="I63" s="758">
        <f t="shared" si="4"/>
        <v>15.054350284112552</v>
      </c>
      <c r="N63" s="763"/>
      <c r="O63" s="763"/>
      <c r="Q63" s="153"/>
      <c r="R63" s="153"/>
      <c r="S63" s="153"/>
      <c r="T63" s="153"/>
      <c r="U63" s="153"/>
      <c r="V63" s="153"/>
      <c r="W63" s="153"/>
      <c r="X63" s="153"/>
      <c r="Y63" s="153"/>
    </row>
    <row r="64" spans="1:25" ht="38.25" hidden="1">
      <c r="A64" s="764" t="s">
        <v>20</v>
      </c>
      <c r="B64" s="754">
        <v>72935010</v>
      </c>
      <c r="C64" s="765">
        <f>+B64*100/B56</f>
        <v>1.0358388570310153</v>
      </c>
      <c r="D64" s="754">
        <v>770000000</v>
      </c>
      <c r="E64" s="755">
        <f>+D64*100/C56</f>
        <v>7.5750105302164323</v>
      </c>
      <c r="F64" s="766">
        <f t="shared" si="2"/>
        <v>-697064990</v>
      </c>
      <c r="G64" s="766"/>
      <c r="H64" s="767">
        <f t="shared" si="3"/>
        <v>-6.5391716731854173</v>
      </c>
      <c r="I64" s="758">
        <f t="shared" si="4"/>
        <v>-697064988.96416116</v>
      </c>
      <c r="N64" s="763"/>
      <c r="O64" s="763"/>
      <c r="Q64" s="153"/>
      <c r="R64" s="153"/>
      <c r="S64" s="153"/>
      <c r="T64" s="153"/>
      <c r="U64" s="153"/>
      <c r="V64" s="153"/>
      <c r="W64" s="153"/>
      <c r="X64" s="153"/>
      <c r="Y64" s="153"/>
    </row>
    <row r="65" spans="1:25" ht="51" hidden="1">
      <c r="A65" s="768" t="s">
        <v>21</v>
      </c>
      <c r="B65" s="754">
        <v>130000000</v>
      </c>
      <c r="C65" s="765">
        <f>+B65*100/B56</f>
        <v>1.8462882422862765</v>
      </c>
      <c r="D65" s="754">
        <v>130000000</v>
      </c>
      <c r="E65" s="755">
        <f>+D65*100/C56</f>
        <v>1.2788978817248522</v>
      </c>
      <c r="F65" s="756">
        <f t="shared" si="2"/>
        <v>0</v>
      </c>
      <c r="G65" s="756"/>
      <c r="H65" s="757">
        <f t="shared" si="3"/>
        <v>0.56739036056142433</v>
      </c>
      <c r="I65" s="758">
        <f t="shared" si="4"/>
        <v>1.8462882422862765</v>
      </c>
      <c r="N65" s="763"/>
      <c r="O65" s="763"/>
      <c r="Q65" s="153"/>
      <c r="R65" s="153"/>
      <c r="S65" s="153"/>
      <c r="T65" s="153"/>
      <c r="U65" s="153"/>
      <c r="V65" s="153"/>
      <c r="W65" s="153"/>
      <c r="X65" s="153"/>
      <c r="Y65" s="153"/>
    </row>
    <row r="66" spans="1:25" ht="38.25" hidden="1">
      <c r="A66" s="769" t="s">
        <v>22</v>
      </c>
      <c r="B66" s="754">
        <v>20000000</v>
      </c>
      <c r="C66" s="770">
        <f>+B66*100/B56</f>
        <v>0.28404434496711944</v>
      </c>
      <c r="D66" s="754">
        <v>111000000</v>
      </c>
      <c r="E66" s="755">
        <f>+D66*100/C56</f>
        <v>1.0919820374727585</v>
      </c>
      <c r="F66" s="766">
        <f t="shared" si="2"/>
        <v>-91000000</v>
      </c>
      <c r="G66" s="766"/>
      <c r="H66" s="767">
        <f t="shared" si="3"/>
        <v>-0.80793769250563896</v>
      </c>
      <c r="I66" s="758">
        <f t="shared" si="4"/>
        <v>-90999999.71595566</v>
      </c>
      <c r="N66" s="763"/>
      <c r="O66" s="763"/>
      <c r="Q66" s="153"/>
      <c r="R66" s="153"/>
      <c r="S66" s="153"/>
      <c r="T66" s="153"/>
      <c r="U66" s="153"/>
      <c r="V66" s="153"/>
      <c r="W66" s="153"/>
      <c r="X66" s="153"/>
      <c r="Y66" s="153"/>
    </row>
    <row r="67" spans="1:25" ht="38.25" hidden="1">
      <c r="A67" s="771" t="s">
        <v>23</v>
      </c>
      <c r="B67" s="754">
        <v>189356643</v>
      </c>
      <c r="C67" s="770">
        <f>+B67*100/B56</f>
        <v>2.6892841813053843</v>
      </c>
      <c r="D67" s="754">
        <v>200000000</v>
      </c>
      <c r="E67" s="755">
        <f>+D67*100/C56</f>
        <v>1.9675352026536188</v>
      </c>
      <c r="F67" s="766">
        <f t="shared" si="2"/>
        <v>-10643357</v>
      </c>
      <c r="G67" s="766"/>
      <c r="H67" s="757">
        <f t="shared" si="3"/>
        <v>0.72174897865176546</v>
      </c>
      <c r="I67" s="758">
        <f t="shared" si="4"/>
        <v>-10643354.310715819</v>
      </c>
      <c r="N67" s="763"/>
      <c r="O67" s="763"/>
      <c r="Q67" s="153"/>
      <c r="R67" s="153"/>
      <c r="S67" s="153"/>
      <c r="T67" s="153"/>
      <c r="U67" s="153"/>
      <c r="V67" s="153"/>
      <c r="W67" s="153"/>
      <c r="X67" s="153"/>
      <c r="Y67" s="153"/>
    </row>
    <row r="68" spans="1:25" ht="63.75" hidden="1">
      <c r="A68" s="772" t="s">
        <v>24</v>
      </c>
      <c r="B68" s="754">
        <v>320000000</v>
      </c>
      <c r="C68" s="770">
        <f>+B68*100/B56</f>
        <v>4.5447095194739111</v>
      </c>
      <c r="D68" s="754">
        <v>120000000</v>
      </c>
      <c r="E68" s="755">
        <f>+D68*100/C56</f>
        <v>1.1805211215921712</v>
      </c>
      <c r="F68" s="773">
        <f t="shared" si="2"/>
        <v>200000000</v>
      </c>
      <c r="G68" s="773"/>
      <c r="H68" s="757">
        <f t="shared" si="3"/>
        <v>3.36418839788174</v>
      </c>
      <c r="I68" s="758">
        <f t="shared" si="4"/>
        <v>200000004.54470953</v>
      </c>
      <c r="N68" s="763"/>
      <c r="O68" s="763"/>
      <c r="Q68" s="153"/>
      <c r="R68" s="153"/>
      <c r="S68" s="153"/>
      <c r="T68" s="153"/>
      <c r="U68" s="153"/>
      <c r="V68" s="153"/>
      <c r="W68" s="153"/>
      <c r="X68" s="153"/>
      <c r="Y68" s="153"/>
    </row>
    <row r="69" spans="1:25" ht="63.75" hidden="1">
      <c r="A69" s="772" t="s">
        <v>25</v>
      </c>
      <c r="B69" s="754">
        <v>640000000</v>
      </c>
      <c r="C69" s="770">
        <f>+B69*100/B56</f>
        <v>9.0894190389478222</v>
      </c>
      <c r="D69" s="754">
        <v>3592002371</v>
      </c>
      <c r="E69" s="755">
        <f>+D69*100/C56</f>
        <v>35.336955564788823</v>
      </c>
      <c r="F69" s="766">
        <f t="shared" si="2"/>
        <v>-2952002371</v>
      </c>
      <c r="G69" s="766"/>
      <c r="H69" s="767">
        <f t="shared" si="3"/>
        <v>-26.247536525840999</v>
      </c>
      <c r="I69" s="758">
        <f t="shared" si="4"/>
        <v>-2952002361.9105811</v>
      </c>
      <c r="N69" s="763"/>
      <c r="O69" s="763"/>
      <c r="Q69" s="153"/>
      <c r="R69" s="153"/>
      <c r="S69" s="153"/>
      <c r="T69" s="153"/>
      <c r="U69" s="153"/>
      <c r="V69" s="153"/>
      <c r="W69" s="153"/>
      <c r="X69" s="153"/>
      <c r="Y69" s="153"/>
    </row>
    <row r="70" spans="1:25" ht="63.75" hidden="1">
      <c r="A70" s="772" t="s">
        <v>26</v>
      </c>
      <c r="B70" s="754">
        <v>496862432</v>
      </c>
      <c r="C70" s="770">
        <f>+B70*100/B56</f>
        <v>7.0565482018104966</v>
      </c>
      <c r="D70" s="754">
        <v>800000000</v>
      </c>
      <c r="E70" s="755">
        <f>+D70*100/C56</f>
        <v>7.8701408106144752</v>
      </c>
      <c r="F70" s="766">
        <f t="shared" si="2"/>
        <v>-303137568</v>
      </c>
      <c r="G70" s="766"/>
      <c r="H70" s="767">
        <f t="shared" si="3"/>
        <v>-0.81359260880397866</v>
      </c>
      <c r="I70" s="758">
        <f t="shared" si="4"/>
        <v>-303137560.94345182</v>
      </c>
      <c r="N70" s="763"/>
      <c r="O70" s="763"/>
      <c r="Q70" s="153"/>
      <c r="R70" s="153"/>
      <c r="S70" s="153"/>
      <c r="T70" s="153"/>
      <c r="U70" s="153"/>
      <c r="V70" s="153"/>
      <c r="W70" s="153"/>
      <c r="X70" s="153"/>
      <c r="Y70" s="153"/>
    </row>
    <row r="71" spans="1:25" ht="89.25" hidden="1">
      <c r="A71" s="772" t="s">
        <v>27</v>
      </c>
      <c r="B71" s="754">
        <v>400000000</v>
      </c>
      <c r="C71" s="770">
        <f>+B71*100/B56</f>
        <v>5.6808868993423891</v>
      </c>
      <c r="D71" s="754">
        <v>800000000</v>
      </c>
      <c r="E71" s="755">
        <f>+D71*100/C56</f>
        <v>7.8701408106144752</v>
      </c>
      <c r="F71" s="766">
        <f t="shared" si="2"/>
        <v>-400000000</v>
      </c>
      <c r="G71" s="766"/>
      <c r="H71" s="767">
        <f t="shared" si="3"/>
        <v>-2.1892539112720861</v>
      </c>
      <c r="I71" s="758">
        <f t="shared" si="4"/>
        <v>-399999994.31911314</v>
      </c>
      <c r="N71" s="763"/>
      <c r="O71" s="763"/>
      <c r="Q71" s="153"/>
      <c r="R71" s="153"/>
      <c r="S71" s="153"/>
      <c r="T71" s="153"/>
      <c r="U71" s="153"/>
      <c r="V71" s="153"/>
      <c r="W71" s="153"/>
      <c r="X71" s="153"/>
      <c r="Y71" s="153"/>
    </row>
    <row r="72" spans="1:25" ht="63.75" hidden="1">
      <c r="A72" s="772" t="s">
        <v>28</v>
      </c>
      <c r="B72" s="754">
        <v>520000000</v>
      </c>
      <c r="C72" s="770">
        <f>+B72*100/B56</f>
        <v>7.3851529691451061</v>
      </c>
      <c r="D72" s="754">
        <v>500000000</v>
      </c>
      <c r="E72" s="755">
        <f>+D72*100/C56</f>
        <v>4.9188380066340471</v>
      </c>
      <c r="F72" s="773">
        <f t="shared" si="2"/>
        <v>20000000</v>
      </c>
      <c r="G72" s="773"/>
      <c r="H72" s="774">
        <f t="shared" si="3"/>
        <v>2.466314962511059</v>
      </c>
      <c r="I72" s="758">
        <f t="shared" si="4"/>
        <v>20000007.38515297</v>
      </c>
      <c r="N72" s="763"/>
      <c r="O72" s="763"/>
      <c r="Q72" s="153"/>
      <c r="R72" s="153"/>
      <c r="S72" s="153"/>
      <c r="T72" s="153"/>
      <c r="U72" s="153"/>
      <c r="V72" s="153"/>
      <c r="W72" s="153"/>
      <c r="X72" s="153"/>
      <c r="Y72" s="153"/>
    </row>
    <row r="73" spans="1:25" ht="51" hidden="1">
      <c r="A73" s="775" t="s">
        <v>29</v>
      </c>
      <c r="B73" s="754">
        <v>1110000000</v>
      </c>
      <c r="C73" s="770">
        <f>+B73*100/B56</f>
        <v>15.76446114567513</v>
      </c>
      <c r="D73" s="754">
        <v>150000000</v>
      </c>
      <c r="E73" s="755">
        <f>+D73*100/C56</f>
        <v>1.4756514019902141</v>
      </c>
      <c r="F73" s="773">
        <f t="shared" si="2"/>
        <v>960000000</v>
      </c>
      <c r="G73" s="773"/>
      <c r="H73" s="757">
        <f t="shared" si="3"/>
        <v>14.288809743684915</v>
      </c>
      <c r="I73" s="758">
        <f t="shared" si="4"/>
        <v>960000015.76446116</v>
      </c>
      <c r="N73" s="763"/>
      <c r="O73" s="763"/>
      <c r="Q73" s="153"/>
      <c r="R73" s="153"/>
      <c r="S73" s="153"/>
      <c r="T73" s="153"/>
      <c r="U73" s="153"/>
      <c r="V73" s="153"/>
      <c r="W73" s="153"/>
      <c r="X73" s="153"/>
      <c r="Y73" s="153"/>
    </row>
    <row r="74" spans="1:25" hidden="1">
      <c r="A74" s="676" t="s">
        <v>407</v>
      </c>
      <c r="B74" s="747">
        <f>SUM(B60:B73)</f>
        <v>7041154085</v>
      </c>
      <c r="C74" s="776">
        <f>SUM(C60:C73)</f>
        <v>99.999999996854115</v>
      </c>
      <c r="D74" s="777">
        <f>SUM(D60:D73)</f>
        <v>10165002371</v>
      </c>
      <c r="E74" s="778">
        <f>SUM(E60:E73)</f>
        <v>100.00000000000001</v>
      </c>
      <c r="F74" s="779">
        <f>SUM(F60:F73)</f>
        <v>-3123848286</v>
      </c>
      <c r="G74" s="779"/>
      <c r="H74" s="780"/>
      <c r="I74" s="758">
        <f t="shared" si="4"/>
        <v>-3123848186</v>
      </c>
      <c r="N74" s="763"/>
      <c r="O74" s="763"/>
      <c r="Q74" s="153"/>
      <c r="R74" s="153"/>
      <c r="S74" s="153"/>
      <c r="T74" s="153"/>
      <c r="U74" s="153"/>
      <c r="V74" s="153"/>
      <c r="W74" s="153"/>
      <c r="X74" s="153"/>
      <c r="Y74" s="153"/>
    </row>
    <row r="75" spans="1:25" hidden="1">
      <c r="A75" s="153"/>
      <c r="B75" s="745"/>
      <c r="C75" s="153"/>
      <c r="D75" s="153"/>
      <c r="E75" s="654"/>
      <c r="F75" s="654"/>
      <c r="G75" s="654"/>
      <c r="H75" s="153"/>
      <c r="I75" s="153"/>
      <c r="N75" s="763"/>
      <c r="O75" s="763"/>
      <c r="Q75" s="153"/>
      <c r="R75" s="153"/>
      <c r="S75" s="153"/>
      <c r="T75" s="153"/>
      <c r="U75" s="153"/>
      <c r="V75" s="153"/>
      <c r="W75" s="153"/>
      <c r="X75" s="153"/>
      <c r="Y75" s="153"/>
    </row>
    <row r="76" spans="1:25" ht="15.75" hidden="1" thickBot="1">
      <c r="A76" s="153"/>
      <c r="B76" s="745"/>
      <c r="C76" s="153"/>
      <c r="D76" s="654"/>
      <c r="E76" s="781"/>
      <c r="F76" s="672"/>
      <c r="G76" s="672"/>
      <c r="H76" s="782"/>
      <c r="I76" s="153"/>
      <c r="K76" s="783"/>
      <c r="L76" s="784"/>
      <c r="M76" s="784"/>
      <c r="N76" s="759"/>
      <c r="O76" s="759"/>
      <c r="Q76" s="153"/>
      <c r="R76" s="153"/>
      <c r="S76" s="153"/>
      <c r="T76" s="153"/>
      <c r="U76" s="153"/>
      <c r="V76" s="153"/>
      <c r="W76" s="153"/>
      <c r="X76" s="153"/>
      <c r="Y76" s="153"/>
    </row>
    <row r="77" spans="1:25" ht="30.75" hidden="1" thickBot="1">
      <c r="A77" s="785" t="s">
        <v>408</v>
      </c>
      <c r="B77" s="786" t="s">
        <v>409</v>
      </c>
      <c r="C77" s="787"/>
      <c r="D77" s="654"/>
      <c r="E77" s="781"/>
      <c r="F77" s="654"/>
      <c r="G77" s="654"/>
      <c r="H77" s="672"/>
      <c r="I77" s="153"/>
      <c r="J77" s="153"/>
      <c r="K77" s="153"/>
      <c r="L77" s="153"/>
      <c r="M77" s="654"/>
      <c r="N77" s="655"/>
      <c r="O77" s="655"/>
      <c r="P77" s="153"/>
      <c r="Q77" s="153"/>
      <c r="R77" s="153"/>
      <c r="S77" s="153"/>
      <c r="T77" s="153"/>
      <c r="U77" s="153"/>
      <c r="V77" s="153"/>
      <c r="W77" s="153"/>
      <c r="X77" s="153"/>
      <c r="Y77" s="153"/>
    </row>
    <row r="78" spans="1:25" ht="45" hidden="1">
      <c r="A78" s="788" t="s">
        <v>410</v>
      </c>
      <c r="B78" s="789">
        <v>2200000000</v>
      </c>
      <c r="C78" s="787"/>
      <c r="D78" s="153"/>
      <c r="E78" s="781"/>
      <c r="F78" s="782"/>
      <c r="G78" s="782"/>
      <c r="H78" s="790"/>
      <c r="I78" s="153"/>
      <c r="J78" s="153"/>
      <c r="K78" s="153"/>
      <c r="L78" s="153"/>
      <c r="M78" s="654"/>
      <c r="N78" s="655"/>
      <c r="O78" s="655"/>
      <c r="P78" s="153"/>
      <c r="Q78" s="153"/>
      <c r="R78" s="153"/>
      <c r="S78" s="153"/>
      <c r="T78" s="153"/>
      <c r="U78" s="153"/>
      <c r="V78" s="153"/>
      <c r="W78" s="153"/>
      <c r="X78" s="153"/>
      <c r="Y78" s="153"/>
    </row>
    <row r="79" spans="1:25" ht="30.75" hidden="1" thickBot="1">
      <c r="A79" s="791" t="s">
        <v>411</v>
      </c>
      <c r="B79" s="792">
        <v>2400000000</v>
      </c>
      <c r="C79" s="787"/>
      <c r="D79" s="781"/>
      <c r="E79" s="781"/>
      <c r="F79" s="153"/>
      <c r="G79" s="153"/>
      <c r="H79" s="153"/>
      <c r="I79" s="153"/>
      <c r="J79" s="153"/>
      <c r="K79" s="153"/>
      <c r="L79" s="153"/>
      <c r="M79" s="654"/>
      <c r="N79" s="655"/>
      <c r="O79" s="655"/>
      <c r="P79" s="153"/>
      <c r="Q79" s="153"/>
      <c r="R79" s="153"/>
      <c r="S79" s="153"/>
      <c r="T79" s="153"/>
      <c r="U79" s="153"/>
      <c r="V79" s="153"/>
      <c r="W79" s="153"/>
      <c r="X79" s="153"/>
      <c r="Y79" s="153"/>
    </row>
    <row r="80" spans="1:25" ht="15.75" hidden="1" thickBot="1">
      <c r="A80" s="785" t="s">
        <v>412</v>
      </c>
      <c r="B80" s="793">
        <f>SUM(B78:B79)</f>
        <v>4600000000</v>
      </c>
      <c r="C80" s="787"/>
      <c r="D80" s="153"/>
      <c r="E80" s="787"/>
      <c r="F80" s="153"/>
      <c r="G80" s="153"/>
      <c r="H80" s="153"/>
      <c r="I80" s="153"/>
      <c r="J80" s="153"/>
      <c r="K80" s="153"/>
      <c r="L80" s="153"/>
      <c r="M80" s="654"/>
      <c r="N80" s="655"/>
      <c r="O80" s="655"/>
      <c r="P80" s="153"/>
      <c r="Q80" s="153"/>
      <c r="R80" s="153"/>
      <c r="S80" s="153"/>
      <c r="T80" s="153"/>
      <c r="U80" s="153"/>
      <c r="V80" s="153"/>
      <c r="W80" s="153"/>
      <c r="X80" s="153"/>
      <c r="Y80" s="153"/>
    </row>
    <row r="81" spans="1:25" hidden="1">
      <c r="A81" s="794" t="s">
        <v>413</v>
      </c>
      <c r="B81" s="745"/>
      <c r="C81" s="787"/>
      <c r="D81" s="153"/>
      <c r="E81" s="153"/>
      <c r="F81" s="153"/>
      <c r="G81" s="153"/>
      <c r="H81" s="153"/>
      <c r="I81" s="153"/>
      <c r="J81" s="153"/>
      <c r="K81" s="153"/>
      <c r="L81" s="153"/>
      <c r="M81" s="654"/>
      <c r="N81" s="655"/>
      <c r="O81" s="655"/>
      <c r="P81" s="153"/>
      <c r="Q81" s="153"/>
      <c r="R81" s="153"/>
      <c r="S81" s="153"/>
      <c r="T81" s="153"/>
      <c r="U81" s="153"/>
      <c r="V81" s="153"/>
      <c r="W81" s="153"/>
      <c r="X81" s="153"/>
      <c r="Y81" s="153"/>
    </row>
    <row r="82" spans="1:25" hidden="1">
      <c r="A82" s="153"/>
      <c r="B82" s="745"/>
      <c r="C82" s="153"/>
      <c r="D82" s="153"/>
      <c r="E82" s="153"/>
      <c r="F82" s="153"/>
      <c r="G82" s="153"/>
      <c r="H82" s="153"/>
      <c r="I82" s="153"/>
      <c r="J82" s="153"/>
      <c r="K82" s="153"/>
      <c r="L82" s="153"/>
      <c r="M82" s="654"/>
      <c r="N82" s="655"/>
      <c r="O82" s="655"/>
      <c r="P82" s="153"/>
      <c r="Q82" s="153"/>
      <c r="R82" s="153"/>
      <c r="S82" s="153"/>
      <c r="T82" s="153"/>
      <c r="U82" s="153"/>
      <c r="V82" s="153"/>
      <c r="W82" s="153"/>
      <c r="X82" s="153"/>
      <c r="Y82" s="153"/>
    </row>
    <row r="83" spans="1:25" hidden="1">
      <c r="A83" s="153"/>
      <c r="B83" s="745"/>
      <c r="C83" s="153"/>
      <c r="D83" s="153"/>
      <c r="E83" s="153"/>
      <c r="F83" s="153"/>
      <c r="G83" s="153"/>
      <c r="H83" s="153"/>
      <c r="I83" s="153"/>
      <c r="J83" s="153"/>
      <c r="K83" s="153"/>
      <c r="L83" s="153"/>
      <c r="M83" s="654"/>
      <c r="N83" s="655"/>
      <c r="O83" s="655"/>
      <c r="P83" s="153"/>
      <c r="Q83" s="153"/>
      <c r="R83" s="153"/>
      <c r="S83" s="153"/>
      <c r="T83" s="153"/>
      <c r="U83" s="153"/>
      <c r="V83" s="153"/>
      <c r="W83" s="153"/>
      <c r="X83" s="153"/>
      <c r="Y83" s="153"/>
    </row>
    <row r="84" spans="1:25" hidden="1">
      <c r="A84" s="153"/>
      <c r="B84" s="745"/>
      <c r="C84" s="153"/>
      <c r="D84" s="153"/>
      <c r="E84" s="153"/>
      <c r="F84" s="153"/>
      <c r="G84" s="153"/>
      <c r="H84" s="153"/>
      <c r="I84" s="153"/>
      <c r="J84" s="153"/>
      <c r="K84" s="153"/>
      <c r="L84" s="153"/>
      <c r="M84" s="654"/>
      <c r="N84" s="655"/>
      <c r="O84" s="655"/>
      <c r="P84" s="153"/>
      <c r="Q84" s="153"/>
      <c r="R84" s="153"/>
      <c r="S84" s="153"/>
      <c r="T84" s="153"/>
      <c r="U84" s="153"/>
      <c r="V84" s="153"/>
      <c r="W84" s="153"/>
      <c r="X84" s="153"/>
      <c r="Y84" s="153"/>
    </row>
    <row r="85" spans="1:25">
      <c r="A85" s="153"/>
      <c r="B85" s="745"/>
      <c r="C85" s="153"/>
      <c r="D85" s="153"/>
      <c r="E85" s="153"/>
      <c r="F85" s="153"/>
      <c r="G85" s="153"/>
      <c r="H85" s="153"/>
      <c r="I85" s="153"/>
      <c r="J85" s="153"/>
      <c r="K85" s="153"/>
      <c r="L85" s="153"/>
      <c r="M85" s="654"/>
      <c r="N85" s="655"/>
      <c r="O85" s="655"/>
      <c r="P85" s="153"/>
      <c r="Q85" s="153"/>
      <c r="R85" s="153"/>
      <c r="S85" s="153"/>
      <c r="T85" s="153"/>
      <c r="U85" s="153"/>
      <c r="V85" s="153"/>
      <c r="W85" s="153"/>
      <c r="X85" s="153"/>
      <c r="Y85" s="153"/>
    </row>
    <row r="86" spans="1:25">
      <c r="A86" s="153"/>
      <c r="B86" s="745"/>
      <c r="C86" s="153"/>
      <c r="D86" s="153"/>
      <c r="E86" s="153"/>
      <c r="F86" s="153"/>
      <c r="G86" s="153"/>
      <c r="H86" s="153"/>
      <c r="I86" s="153"/>
      <c r="J86" s="153"/>
      <c r="K86" s="153"/>
      <c r="L86" s="153"/>
      <c r="M86" s="654"/>
      <c r="N86" s="655"/>
      <c r="O86" s="655"/>
      <c r="P86" s="153"/>
      <c r="Q86" s="153"/>
      <c r="R86" s="153"/>
      <c r="S86" s="153"/>
      <c r="T86" s="153"/>
      <c r="U86" s="153"/>
      <c r="V86" s="153"/>
      <c r="W86" s="153"/>
      <c r="X86" s="153"/>
      <c r="Y86" s="153"/>
    </row>
    <row r="87" spans="1:25">
      <c r="A87" s="153"/>
      <c r="B87" s="745"/>
      <c r="C87" s="153"/>
      <c r="D87" s="153"/>
      <c r="E87" s="153"/>
      <c r="F87" s="153"/>
      <c r="G87" s="153"/>
      <c r="H87" s="153"/>
      <c r="I87" s="153"/>
      <c r="J87" s="153"/>
      <c r="K87" s="153"/>
      <c r="L87" s="153"/>
      <c r="M87" s="654"/>
      <c r="N87" s="655"/>
      <c r="O87" s="655"/>
      <c r="P87" s="153"/>
      <c r="Q87" s="153"/>
      <c r="R87" s="153"/>
      <c r="S87" s="153"/>
      <c r="T87" s="153"/>
      <c r="U87" s="153"/>
      <c r="V87" s="153"/>
      <c r="W87" s="153"/>
      <c r="X87" s="153"/>
      <c r="Y87" s="153"/>
    </row>
    <row r="88" spans="1:25">
      <c r="A88" s="153"/>
      <c r="B88" s="745"/>
      <c r="C88" s="153"/>
      <c r="D88" s="153"/>
      <c r="E88" s="153"/>
      <c r="F88" s="153"/>
      <c r="G88" s="153"/>
      <c r="H88" s="153"/>
      <c r="I88" s="153"/>
      <c r="J88" s="153"/>
      <c r="K88" s="153"/>
      <c r="L88" s="153"/>
      <c r="M88" s="654"/>
      <c r="N88" s="655"/>
      <c r="O88" s="655"/>
      <c r="P88" s="153"/>
      <c r="Q88" s="153"/>
      <c r="R88" s="153"/>
      <c r="S88" s="153"/>
      <c r="T88" s="153"/>
      <c r="U88" s="153"/>
      <c r="V88" s="153"/>
      <c r="W88" s="153"/>
      <c r="X88" s="153"/>
      <c r="Y88" s="153"/>
    </row>
    <row r="89" spans="1:25">
      <c r="A89" s="153"/>
      <c r="B89" s="745"/>
      <c r="C89" s="153"/>
      <c r="D89" s="153"/>
      <c r="E89" s="153"/>
      <c r="F89" s="153"/>
      <c r="G89" s="153"/>
      <c r="H89" s="153"/>
      <c r="I89" s="153"/>
      <c r="J89" s="153"/>
      <c r="K89" s="153"/>
      <c r="L89" s="153"/>
      <c r="M89" s="654"/>
      <c r="N89" s="655"/>
      <c r="O89" s="655"/>
      <c r="P89" s="153"/>
      <c r="Q89" s="153"/>
      <c r="R89" s="153"/>
      <c r="S89" s="153"/>
      <c r="T89" s="153"/>
      <c r="U89" s="153"/>
      <c r="V89" s="153"/>
      <c r="W89" s="153"/>
      <c r="X89" s="153"/>
      <c r="Y89" s="153"/>
    </row>
    <row r="90" spans="1:25">
      <c r="A90" s="153"/>
      <c r="B90" s="745"/>
      <c r="C90" s="153"/>
      <c r="D90" s="153"/>
      <c r="E90" s="153"/>
      <c r="F90" s="153"/>
      <c r="G90" s="153"/>
      <c r="H90" s="153"/>
      <c r="I90" s="153"/>
      <c r="J90" s="153"/>
      <c r="K90" s="153"/>
      <c r="L90" s="153"/>
      <c r="M90" s="654"/>
      <c r="N90" s="655"/>
      <c r="O90" s="655"/>
      <c r="P90" s="153"/>
      <c r="Q90" s="153"/>
      <c r="R90" s="153"/>
      <c r="S90" s="153"/>
      <c r="T90" s="153"/>
      <c r="U90" s="153"/>
      <c r="V90" s="153"/>
      <c r="W90" s="153"/>
      <c r="X90" s="153"/>
      <c r="Y90" s="153"/>
    </row>
    <row r="91" spans="1:25">
      <c r="A91" s="153"/>
      <c r="B91" s="745"/>
      <c r="C91" s="153"/>
      <c r="D91" s="153"/>
      <c r="E91" s="153"/>
      <c r="F91" s="153"/>
      <c r="G91" s="153"/>
      <c r="H91" s="153"/>
      <c r="I91" s="153"/>
      <c r="J91" s="153"/>
      <c r="K91" s="153"/>
      <c r="L91" s="153"/>
      <c r="M91" s="654"/>
      <c r="N91" s="655"/>
      <c r="O91" s="655"/>
      <c r="P91" s="153"/>
      <c r="Q91" s="153"/>
      <c r="R91" s="153"/>
      <c r="S91" s="153"/>
      <c r="T91" s="153"/>
      <c r="U91" s="153"/>
      <c r="V91" s="153"/>
      <c r="W91" s="153"/>
      <c r="X91" s="153"/>
      <c r="Y91" s="153"/>
    </row>
    <row r="92" spans="1:25">
      <c r="A92" s="153"/>
      <c r="B92" s="745"/>
      <c r="C92" s="153"/>
      <c r="D92" s="153"/>
      <c r="E92" s="153"/>
      <c r="F92" s="153"/>
      <c r="G92" s="153"/>
      <c r="H92" s="153"/>
      <c r="I92" s="153"/>
      <c r="J92" s="153"/>
      <c r="K92" s="153"/>
      <c r="L92" s="153"/>
      <c r="M92" s="654"/>
      <c r="N92" s="655"/>
      <c r="O92" s="655"/>
      <c r="P92" s="153"/>
      <c r="Q92" s="153"/>
      <c r="R92" s="153"/>
      <c r="S92" s="153"/>
      <c r="T92" s="153"/>
      <c r="U92" s="153"/>
      <c r="V92" s="153"/>
      <c r="W92" s="153"/>
      <c r="X92" s="153"/>
      <c r="Y92" s="153"/>
    </row>
    <row r="93" spans="1:25">
      <c r="A93" s="153"/>
      <c r="B93" s="745"/>
      <c r="C93" s="153"/>
      <c r="D93" s="153"/>
      <c r="E93" s="153"/>
      <c r="F93" s="153"/>
      <c r="G93" s="153"/>
      <c r="H93" s="153"/>
      <c r="I93" s="153"/>
      <c r="J93" s="153"/>
      <c r="K93" s="153"/>
      <c r="L93" s="153"/>
      <c r="M93" s="654"/>
      <c r="N93" s="655"/>
      <c r="O93" s="655"/>
      <c r="P93" s="153"/>
      <c r="Q93" s="153"/>
      <c r="R93" s="153"/>
      <c r="S93" s="153"/>
      <c r="T93" s="153"/>
      <c r="U93" s="153"/>
      <c r="V93" s="153"/>
      <c r="W93" s="153"/>
      <c r="X93" s="153"/>
      <c r="Y93" s="153"/>
    </row>
    <row r="94" spans="1:25">
      <c r="A94" s="153"/>
      <c r="B94" s="745"/>
      <c r="C94" s="153"/>
      <c r="D94" s="153"/>
      <c r="E94" s="153"/>
      <c r="F94" s="153"/>
      <c r="G94" s="153"/>
      <c r="H94" s="153"/>
      <c r="I94" s="153"/>
      <c r="J94" s="153"/>
      <c r="K94" s="153"/>
      <c r="L94" s="153"/>
      <c r="M94" s="654"/>
      <c r="N94" s="655"/>
      <c r="O94" s="655"/>
      <c r="P94" s="153"/>
      <c r="Q94" s="153"/>
      <c r="R94" s="153"/>
      <c r="S94" s="153"/>
      <c r="T94" s="153"/>
      <c r="U94" s="153"/>
      <c r="V94" s="153"/>
      <c r="W94" s="153"/>
      <c r="X94" s="153"/>
      <c r="Y94" s="153"/>
    </row>
    <row r="95" spans="1:25">
      <c r="A95" s="153"/>
      <c r="B95" s="745"/>
      <c r="C95" s="153"/>
      <c r="D95" s="153"/>
      <c r="E95" s="153"/>
      <c r="F95" s="153"/>
      <c r="G95" s="153"/>
      <c r="H95" s="153"/>
      <c r="I95" s="153"/>
      <c r="J95" s="153"/>
      <c r="K95" s="153"/>
      <c r="L95" s="153"/>
      <c r="M95" s="654"/>
      <c r="N95" s="655"/>
      <c r="O95" s="655"/>
      <c r="P95" s="153"/>
      <c r="Q95" s="153"/>
      <c r="R95" s="153"/>
      <c r="S95" s="153"/>
      <c r="T95" s="153"/>
      <c r="U95" s="153"/>
      <c r="V95" s="153"/>
      <c r="W95" s="153"/>
      <c r="X95" s="153"/>
      <c r="Y95" s="153"/>
    </row>
    <row r="96" spans="1:25">
      <c r="A96" s="153"/>
      <c r="B96" s="745"/>
      <c r="C96" s="153"/>
      <c r="D96" s="153"/>
      <c r="E96" s="153"/>
      <c r="F96" s="153"/>
      <c r="G96" s="153"/>
      <c r="H96" s="153"/>
      <c r="I96" s="153"/>
      <c r="J96" s="153"/>
      <c r="K96" s="153"/>
      <c r="L96" s="153"/>
      <c r="M96" s="654"/>
      <c r="N96" s="655"/>
      <c r="O96" s="655"/>
      <c r="P96" s="153"/>
      <c r="Q96" s="153"/>
      <c r="R96" s="153"/>
      <c r="S96" s="153"/>
      <c r="T96" s="153"/>
      <c r="U96" s="153"/>
      <c r="V96" s="153"/>
      <c r="W96" s="153"/>
      <c r="X96" s="153"/>
      <c r="Y96" s="153"/>
    </row>
    <row r="97" spans="1:25">
      <c r="A97" s="153"/>
      <c r="B97" s="745"/>
      <c r="C97" s="153"/>
      <c r="D97" s="153"/>
      <c r="E97" s="153"/>
      <c r="F97" s="153"/>
      <c r="G97" s="153"/>
      <c r="H97" s="153"/>
      <c r="I97" s="153"/>
      <c r="J97" s="153"/>
      <c r="K97" s="153"/>
      <c r="L97" s="153"/>
      <c r="M97" s="654"/>
      <c r="N97" s="655"/>
      <c r="O97" s="655"/>
      <c r="P97" s="153"/>
      <c r="Q97" s="153"/>
      <c r="R97" s="153"/>
      <c r="S97" s="153"/>
      <c r="T97" s="153"/>
      <c r="U97" s="153"/>
      <c r="V97" s="153"/>
      <c r="W97" s="153"/>
      <c r="X97" s="153"/>
      <c r="Y97" s="153"/>
    </row>
    <row r="98" spans="1:25">
      <c r="A98" s="153"/>
      <c r="B98" s="745"/>
      <c r="C98" s="153"/>
      <c r="D98" s="153"/>
      <c r="E98" s="153"/>
      <c r="F98" s="153"/>
      <c r="G98" s="153"/>
      <c r="H98" s="153"/>
      <c r="I98" s="153"/>
      <c r="J98" s="153"/>
      <c r="K98" s="153"/>
      <c r="L98" s="153"/>
      <c r="M98" s="654"/>
      <c r="N98" s="655"/>
      <c r="O98" s="655"/>
      <c r="P98" s="153"/>
      <c r="Q98" s="153"/>
      <c r="R98" s="153"/>
      <c r="S98" s="153"/>
      <c r="T98" s="153"/>
      <c r="U98" s="153"/>
      <c r="V98" s="153"/>
      <c r="W98" s="153"/>
      <c r="X98" s="153"/>
      <c r="Y98" s="153"/>
    </row>
    <row r="99" spans="1:25">
      <c r="A99" s="153"/>
      <c r="B99" s="745"/>
      <c r="C99" s="153"/>
      <c r="D99" s="153"/>
      <c r="E99" s="153"/>
      <c r="F99" s="153"/>
      <c r="G99" s="153"/>
      <c r="H99" s="153"/>
      <c r="I99" s="153"/>
      <c r="J99" s="153"/>
      <c r="K99" s="153"/>
      <c r="L99" s="153"/>
      <c r="M99" s="654"/>
      <c r="N99" s="655"/>
      <c r="O99" s="655"/>
      <c r="P99" s="153"/>
      <c r="Q99" s="153"/>
      <c r="R99" s="153"/>
      <c r="S99" s="153"/>
      <c r="T99" s="153"/>
      <c r="U99" s="153"/>
      <c r="V99" s="153"/>
      <c r="W99" s="153"/>
      <c r="X99" s="153"/>
      <c r="Y99" s="153"/>
    </row>
    <row r="100" spans="1:25">
      <c r="A100" s="153"/>
      <c r="B100" s="745"/>
      <c r="C100" s="153"/>
      <c r="D100" s="153"/>
      <c r="E100" s="153"/>
      <c r="F100" s="153"/>
      <c r="G100" s="153"/>
      <c r="H100" s="153"/>
      <c r="I100" s="153"/>
      <c r="J100" s="153"/>
      <c r="K100" s="153"/>
      <c r="L100" s="153"/>
      <c r="M100" s="654"/>
      <c r="N100" s="655"/>
      <c r="O100" s="655"/>
      <c r="P100" s="153"/>
      <c r="Q100" s="153"/>
      <c r="R100" s="153"/>
      <c r="S100" s="153"/>
      <c r="T100" s="153"/>
      <c r="U100" s="153"/>
      <c r="V100" s="153"/>
      <c r="W100" s="153"/>
      <c r="X100" s="153"/>
      <c r="Y100" s="153"/>
    </row>
    <row r="101" spans="1:25">
      <c r="A101" s="153"/>
      <c r="B101" s="745"/>
      <c r="C101" s="153"/>
      <c r="D101" s="153"/>
      <c r="E101" s="153"/>
      <c r="F101" s="153"/>
      <c r="G101" s="153"/>
      <c r="H101" s="153"/>
      <c r="I101" s="153"/>
      <c r="J101" s="153"/>
      <c r="K101" s="153"/>
      <c r="L101" s="153"/>
      <c r="M101" s="654"/>
      <c r="N101" s="655"/>
      <c r="O101" s="655"/>
      <c r="P101" s="153"/>
      <c r="Q101" s="153"/>
      <c r="R101" s="153"/>
      <c r="S101" s="153"/>
      <c r="T101" s="153"/>
      <c r="U101" s="153"/>
      <c r="V101" s="153"/>
      <c r="W101" s="153"/>
      <c r="X101" s="153"/>
      <c r="Y101" s="153"/>
    </row>
    <row r="102" spans="1:25">
      <c r="A102" s="153"/>
      <c r="B102" s="745"/>
      <c r="C102" s="153"/>
      <c r="D102" s="153"/>
      <c r="E102" s="153"/>
      <c r="F102" s="153"/>
      <c r="G102" s="153"/>
      <c r="H102" s="153"/>
      <c r="I102" s="153"/>
      <c r="J102" s="153"/>
      <c r="K102" s="153"/>
      <c r="L102" s="153"/>
      <c r="M102" s="654"/>
      <c r="N102" s="655"/>
      <c r="O102" s="655"/>
      <c r="P102" s="153"/>
      <c r="Q102" s="153"/>
      <c r="R102" s="153"/>
      <c r="S102" s="153"/>
      <c r="T102" s="153"/>
      <c r="U102" s="153"/>
      <c r="V102" s="153"/>
      <c r="W102" s="153"/>
      <c r="X102" s="153"/>
      <c r="Y102" s="153"/>
    </row>
    <row r="103" spans="1:25">
      <c r="A103" s="153"/>
      <c r="B103" s="745"/>
      <c r="C103" s="153"/>
      <c r="D103" s="153"/>
      <c r="E103" s="153"/>
      <c r="F103" s="153"/>
      <c r="G103" s="153"/>
      <c r="H103" s="153"/>
      <c r="I103" s="153"/>
      <c r="J103" s="153"/>
      <c r="K103" s="153"/>
      <c r="L103" s="153"/>
      <c r="M103" s="654"/>
      <c r="N103" s="655"/>
      <c r="O103" s="655"/>
      <c r="P103" s="153"/>
      <c r="Q103" s="153"/>
      <c r="R103" s="153"/>
      <c r="S103" s="153"/>
      <c r="T103" s="153"/>
      <c r="U103" s="153"/>
      <c r="V103" s="153"/>
      <c r="W103" s="153"/>
      <c r="X103" s="153"/>
      <c r="Y103" s="153"/>
    </row>
    <row r="104" spans="1:25">
      <c r="A104" s="153"/>
      <c r="B104" s="745"/>
      <c r="C104" s="153"/>
      <c r="D104" s="153"/>
      <c r="E104" s="153"/>
      <c r="F104" s="153"/>
      <c r="G104" s="153"/>
      <c r="H104" s="153"/>
      <c r="I104" s="153"/>
      <c r="J104" s="153"/>
      <c r="K104" s="153"/>
      <c r="L104" s="153"/>
      <c r="M104" s="654"/>
      <c r="N104" s="655"/>
      <c r="O104" s="655"/>
      <c r="P104" s="153"/>
      <c r="Q104" s="153"/>
      <c r="R104" s="153"/>
      <c r="S104" s="153"/>
      <c r="T104" s="153"/>
      <c r="U104" s="153"/>
      <c r="V104" s="153"/>
      <c r="W104" s="153"/>
      <c r="X104" s="153"/>
      <c r="Y104" s="153"/>
    </row>
    <row r="105" spans="1:25">
      <c r="A105" s="153"/>
      <c r="B105" s="745"/>
      <c r="C105" s="153"/>
      <c r="D105" s="153"/>
      <c r="E105" s="153"/>
      <c r="F105" s="153"/>
      <c r="G105" s="153"/>
      <c r="H105" s="153"/>
      <c r="I105" s="153"/>
      <c r="J105" s="153"/>
      <c r="K105" s="153"/>
      <c r="L105" s="153"/>
      <c r="M105" s="654"/>
      <c r="N105" s="655"/>
      <c r="O105" s="655"/>
      <c r="P105" s="153"/>
      <c r="Q105" s="153"/>
      <c r="R105" s="153"/>
      <c r="S105" s="153"/>
      <c r="T105" s="153"/>
      <c r="U105" s="153"/>
      <c r="V105" s="153"/>
      <c r="W105" s="153"/>
      <c r="X105" s="153"/>
      <c r="Y105" s="153"/>
    </row>
    <row r="106" spans="1:25">
      <c r="A106" s="153"/>
      <c r="B106" s="745"/>
      <c r="C106" s="153"/>
      <c r="D106" s="153"/>
      <c r="E106" s="153"/>
      <c r="F106" s="153"/>
      <c r="G106" s="153"/>
      <c r="H106" s="153"/>
      <c r="I106" s="153"/>
      <c r="J106" s="153"/>
      <c r="K106" s="153"/>
      <c r="L106" s="153"/>
      <c r="M106" s="654"/>
      <c r="N106" s="655"/>
      <c r="O106" s="655"/>
      <c r="P106" s="153"/>
      <c r="Q106" s="153"/>
      <c r="R106" s="153"/>
      <c r="S106" s="153"/>
      <c r="T106" s="153"/>
      <c r="U106" s="153"/>
      <c r="V106" s="153"/>
      <c r="W106" s="153"/>
      <c r="X106" s="153"/>
      <c r="Y106" s="153"/>
    </row>
    <row r="107" spans="1:25">
      <c r="A107" s="153"/>
      <c r="B107" s="745"/>
      <c r="C107" s="153"/>
      <c r="D107" s="153"/>
      <c r="E107" s="153"/>
      <c r="F107" s="153"/>
      <c r="G107" s="153"/>
      <c r="H107" s="153"/>
      <c r="I107" s="153"/>
      <c r="J107" s="153"/>
      <c r="K107" s="153"/>
      <c r="L107" s="153"/>
      <c r="M107" s="654"/>
      <c r="N107" s="655"/>
      <c r="O107" s="655"/>
      <c r="P107" s="153"/>
      <c r="Q107" s="153"/>
      <c r="R107" s="153"/>
      <c r="S107" s="153"/>
      <c r="T107" s="153"/>
      <c r="U107" s="153"/>
      <c r="V107" s="153"/>
      <c r="W107" s="153"/>
      <c r="X107" s="153"/>
      <c r="Y107" s="153"/>
    </row>
    <row r="108" spans="1:25">
      <c r="A108" s="153"/>
      <c r="B108" s="745"/>
      <c r="C108" s="153"/>
      <c r="D108" s="153"/>
      <c r="E108" s="153"/>
      <c r="F108" s="153"/>
      <c r="G108" s="153"/>
      <c r="H108" s="153"/>
      <c r="I108" s="153"/>
      <c r="J108" s="153"/>
      <c r="K108" s="153"/>
      <c r="L108" s="153"/>
      <c r="M108" s="654"/>
      <c r="N108" s="655"/>
      <c r="O108" s="655"/>
      <c r="P108" s="153"/>
      <c r="Q108" s="153"/>
      <c r="R108" s="153"/>
      <c r="S108" s="153"/>
      <c r="T108" s="153"/>
      <c r="U108" s="153"/>
      <c r="V108" s="153"/>
      <c r="W108" s="153"/>
      <c r="X108" s="153"/>
      <c r="Y108" s="153"/>
    </row>
    <row r="109" spans="1:25">
      <c r="A109" s="153"/>
      <c r="B109" s="745"/>
      <c r="C109" s="153"/>
      <c r="D109" s="153"/>
      <c r="E109" s="153"/>
      <c r="F109" s="153"/>
      <c r="G109" s="153"/>
      <c r="H109" s="153"/>
      <c r="I109" s="153"/>
      <c r="J109" s="153"/>
      <c r="K109" s="153"/>
      <c r="L109" s="153"/>
      <c r="M109" s="654"/>
      <c r="N109" s="655"/>
      <c r="O109" s="655"/>
      <c r="P109" s="153"/>
      <c r="Q109" s="153"/>
      <c r="R109" s="153"/>
      <c r="S109" s="153"/>
      <c r="T109" s="153"/>
      <c r="U109" s="153"/>
      <c r="V109" s="153"/>
      <c r="W109" s="153"/>
      <c r="X109" s="153"/>
      <c r="Y109" s="153"/>
    </row>
    <row r="110" spans="1:25">
      <c r="A110" s="153"/>
      <c r="B110" s="745"/>
      <c r="C110" s="153"/>
      <c r="D110" s="153"/>
      <c r="E110" s="153"/>
      <c r="F110" s="153"/>
      <c r="G110" s="153"/>
      <c r="H110" s="153"/>
      <c r="I110" s="153"/>
      <c r="J110" s="153"/>
      <c r="K110" s="153"/>
      <c r="L110" s="153"/>
      <c r="M110" s="654"/>
      <c r="N110" s="655"/>
      <c r="O110" s="655"/>
      <c r="P110" s="153"/>
      <c r="Q110" s="153"/>
      <c r="R110" s="153"/>
      <c r="S110" s="153"/>
      <c r="T110" s="153"/>
      <c r="U110" s="153"/>
      <c r="V110" s="153"/>
      <c r="W110" s="153"/>
      <c r="X110" s="153"/>
      <c r="Y110" s="153"/>
    </row>
    <row r="111" spans="1:25">
      <c r="A111" s="153"/>
      <c r="B111" s="745"/>
      <c r="C111" s="153"/>
      <c r="D111" s="153"/>
      <c r="E111" s="153"/>
      <c r="F111" s="153"/>
      <c r="G111" s="153"/>
      <c r="H111" s="153"/>
      <c r="I111" s="153"/>
      <c r="J111" s="153"/>
      <c r="K111" s="153"/>
      <c r="L111" s="153"/>
      <c r="M111" s="654"/>
      <c r="N111" s="655"/>
      <c r="O111" s="655"/>
      <c r="P111" s="153"/>
      <c r="Q111" s="153"/>
      <c r="R111" s="153"/>
      <c r="S111" s="153"/>
      <c r="T111" s="153"/>
      <c r="U111" s="153"/>
      <c r="V111" s="153"/>
      <c r="W111" s="153"/>
      <c r="X111" s="153"/>
      <c r="Y111" s="153"/>
    </row>
    <row r="112" spans="1:25">
      <c r="A112" s="153"/>
      <c r="B112" s="745"/>
      <c r="C112" s="153"/>
      <c r="D112" s="153"/>
      <c r="E112" s="153"/>
      <c r="F112" s="153"/>
      <c r="G112" s="153"/>
      <c r="H112" s="153"/>
      <c r="I112" s="153"/>
      <c r="J112" s="153"/>
      <c r="K112" s="153"/>
      <c r="L112" s="153"/>
      <c r="M112" s="654"/>
      <c r="N112" s="655"/>
      <c r="O112" s="655"/>
      <c r="P112" s="153"/>
      <c r="Q112" s="153"/>
      <c r="R112" s="153"/>
      <c r="S112" s="153"/>
      <c r="T112" s="153"/>
      <c r="U112" s="153"/>
      <c r="V112" s="153"/>
      <c r="W112" s="153"/>
      <c r="X112" s="153"/>
      <c r="Y112" s="153"/>
    </row>
    <row r="113" spans="1:25">
      <c r="A113" s="153"/>
      <c r="B113" s="745"/>
      <c r="C113" s="153"/>
      <c r="D113" s="153"/>
      <c r="E113" s="153"/>
      <c r="F113" s="153"/>
      <c r="G113" s="153"/>
      <c r="H113" s="153"/>
      <c r="I113" s="153"/>
      <c r="J113" s="153"/>
      <c r="K113" s="153"/>
      <c r="L113" s="153"/>
      <c r="M113" s="654"/>
      <c r="N113" s="655"/>
      <c r="O113" s="655"/>
      <c r="P113" s="153"/>
      <c r="Q113" s="153"/>
      <c r="R113" s="153"/>
      <c r="S113" s="153"/>
      <c r="T113" s="153"/>
      <c r="U113" s="153"/>
      <c r="V113" s="153"/>
      <c r="W113" s="153"/>
      <c r="X113" s="153"/>
      <c r="Y113" s="153"/>
    </row>
    <row r="114" spans="1:25">
      <c r="A114" s="153"/>
      <c r="B114" s="745"/>
      <c r="C114" s="153"/>
      <c r="D114" s="153"/>
      <c r="E114" s="153"/>
      <c r="F114" s="153"/>
      <c r="G114" s="153"/>
      <c r="H114" s="153"/>
      <c r="I114" s="153"/>
      <c r="J114" s="153"/>
      <c r="K114" s="153"/>
      <c r="L114" s="153"/>
      <c r="M114" s="654"/>
      <c r="N114" s="655"/>
      <c r="O114" s="655"/>
      <c r="P114" s="153"/>
      <c r="Q114" s="153"/>
      <c r="R114" s="153"/>
      <c r="S114" s="153"/>
      <c r="T114" s="153"/>
      <c r="U114" s="153"/>
      <c r="V114" s="153"/>
      <c r="W114" s="153"/>
      <c r="X114" s="153"/>
      <c r="Y114" s="153"/>
    </row>
    <row r="115" spans="1:25">
      <c r="A115" s="153"/>
      <c r="B115" s="745"/>
      <c r="C115" s="153"/>
      <c r="D115" s="153"/>
      <c r="E115" s="153"/>
      <c r="F115" s="153"/>
      <c r="G115" s="153"/>
      <c r="H115" s="153"/>
      <c r="I115" s="153"/>
      <c r="J115" s="153"/>
      <c r="K115" s="153"/>
      <c r="L115" s="153"/>
      <c r="M115" s="654"/>
      <c r="N115" s="655"/>
      <c r="O115" s="655"/>
      <c r="P115" s="153"/>
      <c r="Q115" s="153"/>
      <c r="R115" s="153"/>
      <c r="S115" s="153"/>
      <c r="T115" s="153"/>
      <c r="U115" s="153"/>
      <c r="V115" s="153"/>
      <c r="W115" s="153"/>
      <c r="X115" s="153"/>
      <c r="Y115" s="153"/>
    </row>
    <row r="116" spans="1:25">
      <c r="A116" s="153"/>
      <c r="B116" s="745"/>
      <c r="C116" s="153"/>
      <c r="D116" s="153"/>
      <c r="E116" s="153"/>
      <c r="F116" s="153"/>
      <c r="G116" s="153"/>
      <c r="H116" s="153"/>
      <c r="I116" s="153"/>
      <c r="J116" s="153"/>
      <c r="K116" s="153"/>
      <c r="L116" s="153"/>
      <c r="M116" s="654"/>
      <c r="N116" s="655"/>
      <c r="O116" s="655"/>
      <c r="P116" s="153"/>
      <c r="Q116" s="153"/>
      <c r="R116" s="153"/>
      <c r="S116" s="153"/>
      <c r="T116" s="153"/>
      <c r="U116" s="153"/>
      <c r="V116" s="153"/>
      <c r="W116" s="153"/>
      <c r="X116" s="153"/>
      <c r="Y116" s="153"/>
    </row>
    <row r="117" spans="1:25">
      <c r="A117" s="153"/>
      <c r="B117" s="745"/>
      <c r="C117" s="153"/>
      <c r="D117" s="153"/>
      <c r="E117" s="153"/>
      <c r="F117" s="153"/>
      <c r="G117" s="153"/>
      <c r="H117" s="153"/>
      <c r="I117" s="153"/>
      <c r="J117" s="153"/>
      <c r="K117" s="153"/>
      <c r="L117" s="153"/>
      <c r="M117" s="654"/>
      <c r="N117" s="655"/>
      <c r="O117" s="655"/>
      <c r="P117" s="153"/>
      <c r="Q117" s="153"/>
      <c r="R117" s="153"/>
      <c r="S117" s="153"/>
      <c r="T117" s="153"/>
      <c r="U117" s="153"/>
      <c r="V117" s="153"/>
      <c r="W117" s="153"/>
      <c r="X117" s="153"/>
      <c r="Y117" s="153"/>
    </row>
    <row r="118" spans="1:25">
      <c r="A118" s="153"/>
      <c r="B118" s="745"/>
      <c r="C118" s="153"/>
      <c r="D118" s="153"/>
      <c r="E118" s="153"/>
      <c r="F118" s="153"/>
      <c r="G118" s="153"/>
      <c r="H118" s="153"/>
      <c r="I118" s="153"/>
      <c r="J118" s="153"/>
      <c r="K118" s="153"/>
      <c r="L118" s="153"/>
      <c r="M118" s="654"/>
      <c r="N118" s="655"/>
      <c r="O118" s="655"/>
      <c r="P118" s="153"/>
      <c r="Q118" s="153"/>
      <c r="R118" s="153"/>
      <c r="S118" s="153"/>
      <c r="T118" s="153"/>
      <c r="U118" s="153"/>
      <c r="V118" s="153"/>
      <c r="W118" s="153"/>
      <c r="X118" s="153"/>
      <c r="Y118" s="153"/>
    </row>
    <row r="119" spans="1:25">
      <c r="A119" s="153"/>
      <c r="B119" s="745"/>
      <c r="C119" s="153"/>
      <c r="D119" s="153"/>
      <c r="E119" s="153"/>
      <c r="F119" s="153"/>
      <c r="G119" s="153"/>
      <c r="H119" s="153"/>
      <c r="I119" s="153"/>
      <c r="J119" s="153"/>
      <c r="K119" s="153"/>
      <c r="L119" s="153"/>
      <c r="M119" s="654"/>
      <c r="N119" s="655"/>
      <c r="O119" s="655"/>
      <c r="P119" s="153"/>
      <c r="Q119" s="153"/>
      <c r="R119" s="153"/>
      <c r="S119" s="153"/>
      <c r="T119" s="153"/>
      <c r="U119" s="153"/>
      <c r="V119" s="153"/>
      <c r="W119" s="153"/>
      <c r="X119" s="153"/>
      <c r="Y119" s="153"/>
    </row>
    <row r="120" spans="1:25">
      <c r="A120" s="153"/>
      <c r="B120" s="745"/>
      <c r="C120" s="153"/>
      <c r="D120" s="153"/>
      <c r="E120" s="153"/>
      <c r="F120" s="153"/>
      <c r="G120" s="153"/>
      <c r="H120" s="153"/>
      <c r="I120" s="153"/>
      <c r="J120" s="153"/>
      <c r="K120" s="153"/>
      <c r="L120" s="153"/>
      <c r="M120" s="654"/>
      <c r="N120" s="655"/>
      <c r="O120" s="655"/>
      <c r="P120" s="153"/>
      <c r="Q120" s="153"/>
      <c r="R120" s="153"/>
      <c r="S120" s="153"/>
      <c r="T120" s="153"/>
      <c r="U120" s="153"/>
      <c r="V120" s="153"/>
      <c r="W120" s="153"/>
      <c r="X120" s="153"/>
      <c r="Y120" s="153"/>
    </row>
    <row r="121" spans="1:25">
      <c r="A121" s="153"/>
      <c r="B121" s="745"/>
      <c r="C121" s="153"/>
      <c r="D121" s="153"/>
      <c r="E121" s="153"/>
      <c r="F121" s="153"/>
      <c r="G121" s="153"/>
      <c r="H121" s="153"/>
      <c r="I121" s="153"/>
      <c r="J121" s="153"/>
      <c r="K121" s="153"/>
      <c r="L121" s="153"/>
      <c r="M121" s="654"/>
      <c r="N121" s="655"/>
      <c r="O121" s="655"/>
      <c r="P121" s="153"/>
      <c r="Q121" s="153"/>
      <c r="R121" s="153"/>
      <c r="S121" s="153"/>
      <c r="T121" s="153"/>
      <c r="U121" s="153"/>
      <c r="V121" s="153"/>
      <c r="W121" s="153"/>
      <c r="X121" s="153"/>
      <c r="Y121" s="153"/>
    </row>
    <row r="122" spans="1:25">
      <c r="A122" s="153"/>
      <c r="B122" s="745"/>
      <c r="C122" s="153"/>
      <c r="D122" s="153"/>
      <c r="E122" s="153"/>
      <c r="F122" s="153"/>
      <c r="G122" s="153"/>
      <c r="H122" s="153"/>
      <c r="I122" s="153"/>
      <c r="J122" s="153"/>
      <c r="K122" s="153"/>
      <c r="L122" s="153"/>
      <c r="M122" s="654"/>
      <c r="N122" s="655"/>
      <c r="O122" s="655"/>
      <c r="P122" s="153"/>
      <c r="Q122" s="153"/>
      <c r="R122" s="153"/>
      <c r="S122" s="153"/>
      <c r="T122" s="153"/>
      <c r="U122" s="153"/>
      <c r="V122" s="153"/>
      <c r="W122" s="153"/>
      <c r="X122" s="153"/>
      <c r="Y122" s="153"/>
    </row>
    <row r="123" spans="1:25">
      <c r="A123" s="153"/>
      <c r="B123" s="745"/>
      <c r="C123" s="153"/>
      <c r="D123" s="153"/>
      <c r="E123" s="153"/>
      <c r="F123" s="153"/>
      <c r="G123" s="153"/>
      <c r="H123" s="153"/>
      <c r="I123" s="153"/>
      <c r="J123" s="153"/>
      <c r="K123" s="153"/>
      <c r="L123" s="153"/>
      <c r="M123" s="654"/>
      <c r="N123" s="655"/>
      <c r="O123" s="655"/>
      <c r="P123" s="153"/>
      <c r="Q123" s="153"/>
      <c r="R123" s="153"/>
      <c r="S123" s="153"/>
      <c r="T123" s="153"/>
      <c r="U123" s="153"/>
      <c r="V123" s="153"/>
      <c r="W123" s="153"/>
      <c r="X123" s="153"/>
      <c r="Y123" s="153"/>
    </row>
    <row r="124" spans="1:25">
      <c r="A124" s="153"/>
      <c r="B124" s="745"/>
      <c r="C124" s="153"/>
      <c r="D124" s="153"/>
      <c r="E124" s="153"/>
      <c r="F124" s="153"/>
      <c r="G124" s="153"/>
      <c r="H124" s="153"/>
      <c r="I124" s="153"/>
      <c r="J124" s="153"/>
      <c r="K124" s="153"/>
      <c r="L124" s="153"/>
      <c r="M124" s="654"/>
      <c r="N124" s="655"/>
      <c r="O124" s="655"/>
      <c r="P124" s="153"/>
      <c r="Q124" s="153"/>
      <c r="R124" s="153"/>
      <c r="S124" s="153"/>
      <c r="T124" s="153"/>
      <c r="U124" s="153"/>
      <c r="V124" s="153"/>
      <c r="W124" s="153"/>
      <c r="X124" s="153"/>
      <c r="Y124" s="153"/>
    </row>
    <row r="125" spans="1:25">
      <c r="A125" s="153"/>
      <c r="B125" s="745"/>
      <c r="C125" s="153"/>
      <c r="D125" s="153"/>
      <c r="E125" s="153"/>
      <c r="F125" s="153"/>
      <c r="G125" s="153"/>
      <c r="H125" s="153"/>
      <c r="I125" s="153"/>
      <c r="J125" s="153"/>
      <c r="K125" s="153"/>
      <c r="L125" s="153"/>
      <c r="M125" s="654"/>
      <c r="N125" s="655"/>
      <c r="O125" s="655"/>
      <c r="P125" s="153"/>
      <c r="Q125" s="153"/>
      <c r="R125" s="153"/>
      <c r="S125" s="153"/>
      <c r="T125" s="153"/>
      <c r="U125" s="153"/>
      <c r="V125" s="153"/>
      <c r="W125" s="153"/>
      <c r="X125" s="153"/>
      <c r="Y125" s="153"/>
    </row>
    <row r="126" spans="1:25">
      <c r="A126" s="153"/>
      <c r="B126" s="745"/>
      <c r="C126" s="153"/>
      <c r="D126" s="153"/>
      <c r="E126" s="153"/>
      <c r="F126" s="153"/>
      <c r="G126" s="153"/>
      <c r="H126" s="153"/>
      <c r="I126" s="153"/>
      <c r="J126" s="153"/>
      <c r="K126" s="153"/>
      <c r="L126" s="153"/>
      <c r="M126" s="654"/>
      <c r="N126" s="655"/>
      <c r="O126" s="655"/>
      <c r="P126" s="153"/>
      <c r="Q126" s="153"/>
      <c r="R126" s="153"/>
      <c r="S126" s="153"/>
      <c r="T126" s="153"/>
      <c r="U126" s="153"/>
      <c r="V126" s="153"/>
      <c r="W126" s="153"/>
      <c r="X126" s="153"/>
      <c r="Y126" s="153"/>
    </row>
    <row r="127" spans="1:25">
      <c r="A127" s="153"/>
      <c r="B127" s="745"/>
      <c r="C127" s="153"/>
      <c r="D127" s="153"/>
      <c r="E127" s="153"/>
      <c r="F127" s="153"/>
      <c r="G127" s="153"/>
      <c r="H127" s="153"/>
      <c r="I127" s="153"/>
      <c r="J127" s="153"/>
      <c r="K127" s="153"/>
      <c r="L127" s="153"/>
      <c r="M127" s="654"/>
      <c r="N127" s="655"/>
      <c r="O127" s="655"/>
      <c r="P127" s="153"/>
      <c r="Q127" s="153"/>
      <c r="R127" s="153"/>
      <c r="S127" s="153"/>
      <c r="T127" s="153"/>
      <c r="U127" s="153"/>
      <c r="V127" s="153"/>
      <c r="W127" s="153"/>
      <c r="X127" s="153"/>
      <c r="Y127" s="153"/>
    </row>
    <row r="128" spans="1:25">
      <c r="A128" s="153"/>
      <c r="B128" s="745"/>
      <c r="C128" s="153"/>
      <c r="D128" s="153"/>
      <c r="E128" s="153"/>
      <c r="F128" s="153"/>
      <c r="G128" s="153"/>
      <c r="H128" s="153"/>
      <c r="I128" s="153"/>
      <c r="J128" s="153"/>
      <c r="K128" s="153"/>
      <c r="L128" s="153"/>
      <c r="M128" s="654"/>
      <c r="N128" s="655"/>
      <c r="O128" s="655"/>
      <c r="P128" s="153"/>
      <c r="Q128" s="153"/>
      <c r="R128" s="153"/>
      <c r="S128" s="153"/>
      <c r="T128" s="153"/>
      <c r="U128" s="153"/>
      <c r="V128" s="153"/>
      <c r="W128" s="153"/>
      <c r="X128" s="153"/>
      <c r="Y128" s="153"/>
    </row>
    <row r="129" spans="1:25">
      <c r="A129" s="153"/>
      <c r="B129" s="745"/>
      <c r="C129" s="153"/>
      <c r="D129" s="153"/>
      <c r="E129" s="153"/>
      <c r="F129" s="153"/>
      <c r="G129" s="153"/>
      <c r="H129" s="153"/>
      <c r="I129" s="153"/>
      <c r="J129" s="153"/>
      <c r="K129" s="153"/>
      <c r="L129" s="153"/>
      <c r="M129" s="654"/>
      <c r="N129" s="655"/>
      <c r="O129" s="655"/>
      <c r="P129" s="153"/>
      <c r="Q129" s="153"/>
      <c r="R129" s="153"/>
      <c r="S129" s="153"/>
      <c r="T129" s="153"/>
      <c r="U129" s="153"/>
      <c r="V129" s="153"/>
      <c r="W129" s="153"/>
      <c r="X129" s="153"/>
      <c r="Y129" s="153"/>
    </row>
    <row r="130" spans="1:25">
      <c r="A130" s="153"/>
      <c r="B130" s="745"/>
      <c r="C130" s="153"/>
      <c r="D130" s="153"/>
      <c r="E130" s="153"/>
      <c r="F130" s="153"/>
      <c r="G130" s="153"/>
      <c r="H130" s="153"/>
      <c r="I130" s="153"/>
      <c r="J130" s="153"/>
      <c r="K130" s="153"/>
      <c r="L130" s="153"/>
      <c r="M130" s="654"/>
      <c r="N130" s="655"/>
      <c r="O130" s="655"/>
      <c r="P130" s="153"/>
      <c r="Q130" s="153"/>
      <c r="R130" s="153"/>
      <c r="S130" s="153"/>
      <c r="T130" s="153"/>
      <c r="U130" s="153"/>
      <c r="V130" s="153"/>
      <c r="W130" s="153"/>
      <c r="X130" s="153"/>
      <c r="Y130" s="153"/>
    </row>
    <row r="131" spans="1:25">
      <c r="A131" s="153"/>
      <c r="B131" s="745"/>
      <c r="C131" s="153"/>
      <c r="D131" s="153"/>
      <c r="E131" s="153"/>
      <c r="F131" s="153"/>
      <c r="G131" s="153"/>
      <c r="H131" s="153"/>
      <c r="I131" s="153"/>
      <c r="J131" s="153"/>
      <c r="K131" s="153"/>
      <c r="L131" s="153"/>
      <c r="M131" s="654"/>
      <c r="N131" s="655"/>
      <c r="O131" s="655"/>
      <c r="P131" s="153"/>
      <c r="Q131" s="153"/>
      <c r="R131" s="153"/>
      <c r="S131" s="153"/>
      <c r="T131" s="153"/>
      <c r="U131" s="153"/>
      <c r="V131" s="153"/>
      <c r="W131" s="153"/>
      <c r="X131" s="153"/>
      <c r="Y131" s="153"/>
    </row>
    <row r="132" spans="1:25">
      <c r="A132" s="153"/>
      <c r="B132" s="745"/>
      <c r="C132" s="153"/>
      <c r="D132" s="153"/>
      <c r="E132" s="153"/>
      <c r="F132" s="153"/>
      <c r="G132" s="153"/>
      <c r="H132" s="153"/>
      <c r="I132" s="153"/>
      <c r="J132" s="153"/>
      <c r="K132" s="153"/>
      <c r="L132" s="153"/>
      <c r="M132" s="654"/>
      <c r="N132" s="655"/>
      <c r="O132" s="655"/>
      <c r="P132" s="153"/>
      <c r="Q132" s="153"/>
      <c r="R132" s="153"/>
      <c r="S132" s="153"/>
      <c r="T132" s="153"/>
      <c r="U132" s="153"/>
      <c r="V132" s="153"/>
      <c r="W132" s="153"/>
      <c r="X132" s="153"/>
      <c r="Y132" s="153"/>
    </row>
    <row r="133" spans="1:25">
      <c r="A133" s="153"/>
      <c r="B133" s="745"/>
      <c r="C133" s="153"/>
      <c r="D133" s="153"/>
      <c r="E133" s="153"/>
      <c r="F133" s="153"/>
      <c r="G133" s="153"/>
      <c r="H133" s="153"/>
      <c r="I133" s="153"/>
      <c r="J133" s="153"/>
      <c r="K133" s="153"/>
      <c r="L133" s="153"/>
      <c r="M133" s="654"/>
      <c r="N133" s="655"/>
      <c r="O133" s="655"/>
      <c r="P133" s="153"/>
      <c r="Q133" s="153"/>
      <c r="R133" s="153"/>
      <c r="S133" s="153"/>
      <c r="T133" s="153"/>
      <c r="U133" s="153"/>
      <c r="V133" s="153"/>
      <c r="W133" s="153"/>
      <c r="X133" s="153"/>
      <c r="Y133" s="153"/>
    </row>
    <row r="134" spans="1:25">
      <c r="A134" s="153"/>
      <c r="B134" s="745"/>
      <c r="C134" s="153"/>
      <c r="D134" s="153"/>
      <c r="E134" s="153"/>
      <c r="F134" s="153"/>
      <c r="G134" s="153"/>
      <c r="H134" s="153"/>
      <c r="I134" s="153"/>
      <c r="J134" s="153"/>
      <c r="K134" s="153"/>
      <c r="L134" s="153"/>
      <c r="M134" s="654"/>
      <c r="N134" s="655"/>
      <c r="O134" s="655"/>
      <c r="P134" s="153"/>
      <c r="Q134" s="153"/>
      <c r="R134" s="153"/>
      <c r="S134" s="153"/>
      <c r="T134" s="153"/>
      <c r="U134" s="153"/>
      <c r="V134" s="153"/>
      <c r="W134" s="153"/>
      <c r="X134" s="153"/>
      <c r="Y134" s="153"/>
    </row>
    <row r="135" spans="1:25">
      <c r="A135" s="153"/>
      <c r="B135" s="745"/>
      <c r="C135" s="153"/>
      <c r="D135" s="153"/>
      <c r="E135" s="153"/>
      <c r="F135" s="153"/>
      <c r="G135" s="153"/>
      <c r="H135" s="153"/>
      <c r="I135" s="153"/>
      <c r="J135" s="153"/>
      <c r="K135" s="153"/>
      <c r="L135" s="153"/>
      <c r="M135" s="654"/>
      <c r="N135" s="655"/>
      <c r="O135" s="655"/>
      <c r="P135" s="153"/>
      <c r="Q135" s="153"/>
      <c r="R135" s="153"/>
      <c r="S135" s="153"/>
      <c r="T135" s="153"/>
      <c r="U135" s="153"/>
      <c r="V135" s="153"/>
      <c r="W135" s="153"/>
      <c r="X135" s="153"/>
      <c r="Y135" s="153"/>
    </row>
    <row r="136" spans="1:25">
      <c r="A136" s="153"/>
      <c r="B136" s="745"/>
      <c r="C136" s="153"/>
      <c r="D136" s="153"/>
      <c r="E136" s="153"/>
      <c r="F136" s="153"/>
      <c r="G136" s="153"/>
      <c r="H136" s="153"/>
      <c r="I136" s="153"/>
      <c r="J136" s="153"/>
      <c r="K136" s="153"/>
      <c r="L136" s="153"/>
      <c r="M136" s="654"/>
      <c r="N136" s="655"/>
      <c r="O136" s="655"/>
      <c r="P136" s="153"/>
      <c r="Q136" s="153"/>
      <c r="R136" s="153"/>
      <c r="S136" s="153"/>
      <c r="T136" s="153"/>
      <c r="U136" s="153"/>
      <c r="V136" s="153"/>
      <c r="W136" s="153"/>
      <c r="X136" s="153"/>
      <c r="Y136" s="153"/>
    </row>
    <row r="137" spans="1:25">
      <c r="A137" s="153"/>
      <c r="B137" s="745"/>
      <c r="C137" s="153"/>
      <c r="D137" s="153"/>
      <c r="E137" s="153"/>
      <c r="F137" s="153"/>
      <c r="G137" s="153"/>
      <c r="H137" s="153"/>
      <c r="I137" s="153"/>
      <c r="J137" s="153"/>
      <c r="K137" s="153"/>
      <c r="L137" s="153"/>
      <c r="M137" s="654"/>
      <c r="N137" s="655"/>
      <c r="O137" s="655"/>
      <c r="P137" s="153"/>
      <c r="Q137" s="153"/>
      <c r="R137" s="153"/>
      <c r="S137" s="153"/>
      <c r="T137" s="153"/>
      <c r="U137" s="153"/>
      <c r="V137" s="153"/>
      <c r="W137" s="153"/>
      <c r="X137" s="153"/>
      <c r="Y137" s="153"/>
    </row>
    <row r="138" spans="1:25">
      <c r="A138" s="153"/>
      <c r="B138" s="745"/>
      <c r="C138" s="153"/>
      <c r="D138" s="153"/>
      <c r="E138" s="153"/>
      <c r="F138" s="153"/>
      <c r="G138" s="153"/>
      <c r="H138" s="153"/>
      <c r="I138" s="153"/>
      <c r="J138" s="153"/>
      <c r="K138" s="153"/>
      <c r="L138" s="153"/>
      <c r="M138" s="654"/>
      <c r="N138" s="655"/>
      <c r="O138" s="655"/>
      <c r="P138" s="153"/>
      <c r="Q138" s="153"/>
      <c r="R138" s="153"/>
      <c r="S138" s="153"/>
      <c r="T138" s="153"/>
      <c r="U138" s="153"/>
      <c r="V138" s="153"/>
      <c r="W138" s="153"/>
      <c r="X138" s="153"/>
      <c r="Y138" s="153"/>
    </row>
    <row r="139" spans="1:25">
      <c r="A139" s="153"/>
      <c r="B139" s="745"/>
      <c r="C139" s="153"/>
      <c r="D139" s="153"/>
      <c r="E139" s="153"/>
      <c r="F139" s="153"/>
      <c r="G139" s="153"/>
      <c r="H139" s="153"/>
      <c r="I139" s="153"/>
      <c r="J139" s="153"/>
      <c r="K139" s="153"/>
      <c r="L139" s="153"/>
      <c r="M139" s="654"/>
      <c r="N139" s="655"/>
      <c r="O139" s="655"/>
      <c r="P139" s="153"/>
      <c r="Q139" s="153"/>
      <c r="R139" s="153"/>
      <c r="S139" s="153"/>
      <c r="T139" s="153"/>
      <c r="U139" s="153"/>
      <c r="V139" s="153"/>
      <c r="W139" s="153"/>
      <c r="X139" s="153"/>
      <c r="Y139" s="153"/>
    </row>
    <row r="140" spans="1:25">
      <c r="A140" s="153"/>
      <c r="B140" s="745"/>
      <c r="C140" s="153"/>
      <c r="D140" s="153"/>
      <c r="E140" s="153"/>
      <c r="F140" s="153"/>
      <c r="G140" s="153"/>
      <c r="H140" s="153"/>
      <c r="I140" s="153"/>
      <c r="J140" s="153"/>
      <c r="K140" s="153"/>
      <c r="L140" s="153"/>
      <c r="M140" s="654"/>
      <c r="N140" s="655"/>
      <c r="O140" s="655"/>
      <c r="P140" s="153"/>
      <c r="Q140" s="153"/>
      <c r="R140" s="153"/>
      <c r="S140" s="153"/>
      <c r="T140" s="153"/>
      <c r="U140" s="153"/>
      <c r="V140" s="153"/>
      <c r="W140" s="153"/>
      <c r="X140" s="153"/>
      <c r="Y140" s="153"/>
    </row>
    <row r="141" spans="1:25">
      <c r="A141" s="153"/>
      <c r="B141" s="745"/>
      <c r="C141" s="153"/>
      <c r="D141" s="153"/>
      <c r="E141" s="153"/>
      <c r="F141" s="153"/>
      <c r="G141" s="153"/>
      <c r="H141" s="153"/>
      <c r="I141" s="153"/>
      <c r="J141" s="153"/>
      <c r="K141" s="153"/>
      <c r="L141" s="153"/>
      <c r="M141" s="654"/>
      <c r="N141" s="655"/>
      <c r="O141" s="655"/>
      <c r="P141" s="153"/>
      <c r="Q141" s="153"/>
      <c r="R141" s="153"/>
      <c r="S141" s="153"/>
      <c r="T141" s="153"/>
      <c r="U141" s="153"/>
      <c r="V141" s="153"/>
      <c r="W141" s="153"/>
      <c r="X141" s="153"/>
      <c r="Y141" s="153"/>
    </row>
    <row r="142" spans="1:25">
      <c r="A142" s="153"/>
      <c r="B142" s="745"/>
      <c r="C142" s="153"/>
      <c r="D142" s="153"/>
      <c r="E142" s="153"/>
      <c r="F142" s="153"/>
      <c r="G142" s="153"/>
      <c r="H142" s="153"/>
      <c r="I142" s="153"/>
      <c r="J142" s="153"/>
      <c r="K142" s="153"/>
      <c r="L142" s="153"/>
      <c r="M142" s="654"/>
      <c r="N142" s="655"/>
      <c r="O142" s="655"/>
      <c r="P142" s="153"/>
      <c r="Q142" s="153"/>
      <c r="R142" s="153"/>
      <c r="S142" s="153"/>
      <c r="T142" s="153"/>
      <c r="U142" s="153"/>
      <c r="V142" s="153"/>
      <c r="W142" s="153"/>
      <c r="X142" s="153"/>
      <c r="Y142" s="153"/>
    </row>
    <row r="143" spans="1:25">
      <c r="A143" s="153"/>
      <c r="B143" s="745"/>
      <c r="C143" s="153"/>
      <c r="D143" s="153"/>
      <c r="E143" s="153"/>
      <c r="F143" s="153"/>
      <c r="G143" s="153"/>
      <c r="H143" s="153"/>
      <c r="I143" s="153"/>
      <c r="J143" s="153"/>
      <c r="K143" s="153"/>
      <c r="L143" s="153"/>
      <c r="M143" s="654"/>
      <c r="N143" s="655"/>
      <c r="O143" s="655"/>
      <c r="P143" s="153"/>
      <c r="Q143" s="153"/>
      <c r="R143" s="153"/>
      <c r="S143" s="153"/>
      <c r="T143" s="153"/>
      <c r="U143" s="153"/>
      <c r="V143" s="153"/>
      <c r="W143" s="153"/>
      <c r="X143" s="153"/>
      <c r="Y143" s="153"/>
    </row>
    <row r="144" spans="1:25">
      <c r="A144" s="153"/>
      <c r="B144" s="745"/>
      <c r="C144" s="153"/>
      <c r="D144" s="153"/>
      <c r="E144" s="153"/>
      <c r="F144" s="153"/>
      <c r="G144" s="153"/>
      <c r="H144" s="153"/>
      <c r="I144" s="153"/>
      <c r="J144" s="153"/>
      <c r="K144" s="153"/>
      <c r="L144" s="153"/>
      <c r="M144" s="654"/>
      <c r="N144" s="655"/>
      <c r="O144" s="655"/>
      <c r="P144" s="153"/>
      <c r="Q144" s="153"/>
      <c r="R144" s="153"/>
      <c r="S144" s="153"/>
      <c r="T144" s="153"/>
      <c r="U144" s="153"/>
      <c r="V144" s="153"/>
      <c r="W144" s="153"/>
      <c r="X144" s="153"/>
      <c r="Y144" s="153"/>
    </row>
    <row r="145" spans="1:25">
      <c r="A145" s="153"/>
      <c r="B145" s="745"/>
      <c r="C145" s="153"/>
      <c r="D145" s="153"/>
      <c r="E145" s="153"/>
      <c r="F145" s="153"/>
      <c r="G145" s="153"/>
      <c r="H145" s="153"/>
      <c r="I145" s="153"/>
      <c r="J145" s="153"/>
      <c r="K145" s="153"/>
      <c r="L145" s="153"/>
      <c r="M145" s="654"/>
      <c r="N145" s="655"/>
      <c r="O145" s="655"/>
      <c r="P145" s="153"/>
      <c r="Q145" s="153"/>
      <c r="R145" s="153"/>
      <c r="S145" s="153"/>
      <c r="T145" s="153"/>
      <c r="U145" s="153"/>
      <c r="V145" s="153"/>
      <c r="W145" s="153"/>
      <c r="X145" s="153"/>
      <c r="Y145" s="153"/>
    </row>
    <row r="146" spans="1:25">
      <c r="A146" s="153"/>
      <c r="B146" s="745"/>
      <c r="C146" s="153"/>
      <c r="D146" s="153"/>
      <c r="E146" s="153"/>
      <c r="F146" s="153"/>
      <c r="G146" s="153"/>
      <c r="H146" s="153"/>
      <c r="I146" s="153"/>
      <c r="J146" s="153"/>
      <c r="K146" s="153"/>
      <c r="L146" s="153"/>
      <c r="M146" s="654"/>
      <c r="N146" s="655"/>
      <c r="O146" s="655"/>
      <c r="P146" s="153"/>
      <c r="Q146" s="153"/>
      <c r="R146" s="153"/>
      <c r="S146" s="153"/>
      <c r="T146" s="153"/>
      <c r="U146" s="153"/>
      <c r="V146" s="153"/>
      <c r="W146" s="153"/>
      <c r="X146" s="153"/>
      <c r="Y146" s="153"/>
    </row>
    <row r="147" spans="1:25">
      <c r="A147" s="153"/>
      <c r="B147" s="745"/>
      <c r="C147" s="153"/>
      <c r="D147" s="153"/>
      <c r="E147" s="153"/>
      <c r="F147" s="153"/>
      <c r="G147" s="153"/>
      <c r="H147" s="153"/>
      <c r="I147" s="153"/>
      <c r="J147" s="153"/>
      <c r="K147" s="153"/>
      <c r="L147" s="153"/>
      <c r="M147" s="654"/>
      <c r="N147" s="655"/>
      <c r="O147" s="655"/>
      <c r="P147" s="153"/>
      <c r="Q147" s="153"/>
      <c r="R147" s="153"/>
      <c r="S147" s="153"/>
      <c r="T147" s="153"/>
      <c r="U147" s="153"/>
      <c r="V147" s="153"/>
      <c r="W147" s="153"/>
      <c r="X147" s="153"/>
      <c r="Y147" s="153"/>
    </row>
    <row r="148" spans="1:25">
      <c r="A148" s="153"/>
      <c r="B148" s="745"/>
      <c r="C148" s="153"/>
      <c r="D148" s="153"/>
      <c r="E148" s="153"/>
      <c r="F148" s="153"/>
      <c r="G148" s="153"/>
      <c r="H148" s="153"/>
      <c r="I148" s="153"/>
      <c r="J148" s="153"/>
      <c r="K148" s="153"/>
      <c r="L148" s="153"/>
      <c r="M148" s="654"/>
      <c r="N148" s="655"/>
      <c r="O148" s="655"/>
      <c r="P148" s="153"/>
      <c r="Q148" s="153"/>
      <c r="R148" s="153"/>
      <c r="S148" s="153"/>
      <c r="T148" s="153"/>
      <c r="U148" s="153"/>
      <c r="V148" s="153"/>
      <c r="W148" s="153"/>
      <c r="X148" s="153"/>
      <c r="Y148" s="153"/>
    </row>
    <row r="149" spans="1:25">
      <c r="A149" s="153"/>
      <c r="B149" s="745"/>
      <c r="C149" s="153"/>
      <c r="D149" s="153"/>
      <c r="E149" s="153"/>
      <c r="F149" s="153"/>
      <c r="G149" s="153"/>
      <c r="H149" s="153"/>
      <c r="I149" s="153"/>
      <c r="J149" s="153"/>
      <c r="K149" s="153"/>
      <c r="L149" s="153"/>
      <c r="M149" s="654"/>
      <c r="N149" s="655"/>
      <c r="O149" s="655"/>
      <c r="P149" s="153"/>
      <c r="Q149" s="153"/>
      <c r="R149" s="153"/>
      <c r="S149" s="153"/>
      <c r="T149" s="153"/>
      <c r="U149" s="153"/>
      <c r="V149" s="153"/>
      <c r="W149" s="153"/>
      <c r="X149" s="153"/>
      <c r="Y149" s="153"/>
    </row>
    <row r="150" spans="1:25">
      <c r="A150" s="153"/>
      <c r="B150" s="745"/>
      <c r="C150" s="153"/>
      <c r="D150" s="153"/>
      <c r="E150" s="153"/>
      <c r="F150" s="153"/>
      <c r="G150" s="153"/>
      <c r="H150" s="153"/>
      <c r="I150" s="153"/>
      <c r="J150" s="153"/>
      <c r="K150" s="153"/>
      <c r="L150" s="153"/>
      <c r="M150" s="654"/>
      <c r="N150" s="655"/>
      <c r="O150" s="655"/>
      <c r="P150" s="153"/>
      <c r="Q150" s="153"/>
      <c r="R150" s="153"/>
      <c r="S150" s="153"/>
      <c r="T150" s="153"/>
      <c r="U150" s="153"/>
      <c r="V150" s="153"/>
      <c r="W150" s="153"/>
      <c r="X150" s="153"/>
      <c r="Y150" s="153"/>
    </row>
    <row r="151" spans="1:25">
      <c r="A151" s="153"/>
      <c r="B151" s="745"/>
      <c r="C151" s="153"/>
      <c r="D151" s="153"/>
      <c r="E151" s="153"/>
      <c r="F151" s="153"/>
      <c r="G151" s="153"/>
      <c r="H151" s="153"/>
      <c r="I151" s="153"/>
      <c r="J151" s="153"/>
      <c r="K151" s="153"/>
      <c r="L151" s="153"/>
      <c r="M151" s="654"/>
      <c r="N151" s="655"/>
      <c r="O151" s="655"/>
      <c r="P151" s="153"/>
      <c r="Q151" s="153"/>
      <c r="R151" s="153"/>
      <c r="S151" s="153"/>
      <c r="T151" s="153"/>
      <c r="U151" s="153"/>
      <c r="V151" s="153"/>
      <c r="W151" s="153"/>
      <c r="X151" s="153"/>
      <c r="Y151" s="153"/>
    </row>
    <row r="152" spans="1:25">
      <c r="A152" s="153"/>
      <c r="B152" s="745"/>
      <c r="C152" s="153"/>
      <c r="D152" s="153"/>
      <c r="E152" s="153"/>
      <c r="F152" s="153"/>
      <c r="G152" s="153"/>
      <c r="H152" s="153"/>
      <c r="I152" s="153"/>
      <c r="J152" s="153"/>
      <c r="K152" s="153"/>
      <c r="L152" s="153"/>
      <c r="M152" s="654"/>
      <c r="N152" s="655"/>
      <c r="O152" s="655"/>
      <c r="P152" s="153"/>
      <c r="Q152" s="153"/>
      <c r="R152" s="153"/>
      <c r="S152" s="153"/>
      <c r="T152" s="153"/>
      <c r="U152" s="153"/>
      <c r="V152" s="153"/>
      <c r="W152" s="153"/>
      <c r="X152" s="153"/>
      <c r="Y152" s="153"/>
    </row>
    <row r="153" spans="1:25">
      <c r="A153" s="153"/>
      <c r="B153" s="745"/>
      <c r="C153" s="153"/>
      <c r="D153" s="153"/>
      <c r="E153" s="153"/>
      <c r="F153" s="153"/>
      <c r="G153" s="153"/>
      <c r="H153" s="153"/>
      <c r="I153" s="153"/>
      <c r="J153" s="153"/>
      <c r="K153" s="153"/>
      <c r="L153" s="153"/>
      <c r="M153" s="654"/>
      <c r="N153" s="655"/>
      <c r="O153" s="655"/>
      <c r="P153" s="153"/>
      <c r="Q153" s="153"/>
      <c r="R153" s="153"/>
      <c r="S153" s="153"/>
      <c r="T153" s="153"/>
      <c r="U153" s="153"/>
      <c r="V153" s="153"/>
      <c r="W153" s="153"/>
      <c r="X153" s="153"/>
      <c r="Y153" s="153"/>
    </row>
    <row r="154" spans="1:25">
      <c r="A154" s="153"/>
      <c r="B154" s="745"/>
      <c r="C154" s="153"/>
      <c r="D154" s="153"/>
      <c r="E154" s="153"/>
      <c r="F154" s="153"/>
      <c r="G154" s="153"/>
      <c r="H154" s="153"/>
      <c r="I154" s="153"/>
      <c r="J154" s="153"/>
      <c r="K154" s="153"/>
      <c r="L154" s="153"/>
      <c r="M154" s="654"/>
      <c r="N154" s="655"/>
      <c r="O154" s="655"/>
      <c r="P154" s="153"/>
      <c r="Q154" s="153"/>
      <c r="R154" s="153"/>
      <c r="S154" s="153"/>
      <c r="T154" s="153"/>
      <c r="U154" s="153"/>
      <c r="V154" s="153"/>
      <c r="W154" s="153"/>
      <c r="X154" s="153"/>
      <c r="Y154" s="153"/>
    </row>
    <row r="155" spans="1:25">
      <c r="A155" s="153"/>
      <c r="B155" s="745"/>
      <c r="C155" s="153"/>
      <c r="D155" s="153"/>
      <c r="E155" s="153"/>
      <c r="F155" s="153"/>
      <c r="G155" s="153"/>
      <c r="H155" s="153"/>
      <c r="I155" s="153"/>
      <c r="J155" s="153"/>
      <c r="K155" s="153"/>
      <c r="L155" s="153"/>
      <c r="M155" s="654"/>
      <c r="N155" s="655"/>
      <c r="O155" s="655"/>
      <c r="P155" s="153"/>
      <c r="Q155" s="153"/>
      <c r="R155" s="153"/>
      <c r="S155" s="153"/>
      <c r="T155" s="153"/>
      <c r="U155" s="153"/>
      <c r="V155" s="153"/>
      <c r="W155" s="153"/>
      <c r="X155" s="153"/>
      <c r="Y155" s="153"/>
    </row>
    <row r="156" spans="1:25">
      <c r="A156" s="153"/>
      <c r="B156" s="745"/>
      <c r="C156" s="153"/>
      <c r="D156" s="153"/>
      <c r="E156" s="153"/>
      <c r="F156" s="153"/>
      <c r="G156" s="153"/>
      <c r="H156" s="153"/>
      <c r="I156" s="153"/>
      <c r="J156" s="153"/>
      <c r="K156" s="153"/>
      <c r="L156" s="153"/>
      <c r="M156" s="654"/>
      <c r="N156" s="655"/>
      <c r="O156" s="655"/>
      <c r="P156" s="153"/>
      <c r="Q156" s="153"/>
      <c r="R156" s="153"/>
      <c r="S156" s="153"/>
      <c r="T156" s="153"/>
      <c r="U156" s="153"/>
      <c r="V156" s="153"/>
      <c r="W156" s="153"/>
      <c r="X156" s="153"/>
      <c r="Y156" s="153"/>
    </row>
    <row r="157" spans="1:25">
      <c r="A157" s="153"/>
      <c r="B157" s="745"/>
      <c r="C157" s="153"/>
      <c r="D157" s="153"/>
      <c r="E157" s="153"/>
      <c r="F157" s="153"/>
      <c r="G157" s="153"/>
      <c r="H157" s="153"/>
      <c r="I157" s="153"/>
      <c r="J157" s="153"/>
      <c r="K157" s="153"/>
      <c r="L157" s="153"/>
      <c r="M157" s="654"/>
      <c r="N157" s="655"/>
      <c r="O157" s="655"/>
      <c r="P157" s="153"/>
      <c r="Q157" s="153"/>
      <c r="R157" s="153"/>
      <c r="S157" s="153"/>
      <c r="T157" s="153"/>
      <c r="U157" s="153"/>
      <c r="V157" s="153"/>
      <c r="W157" s="153"/>
      <c r="X157" s="153"/>
      <c r="Y157" s="153"/>
    </row>
    <row r="158" spans="1:25">
      <c r="A158" s="153"/>
      <c r="B158" s="745"/>
      <c r="C158" s="153"/>
      <c r="D158" s="153"/>
      <c r="E158" s="153"/>
      <c r="F158" s="153"/>
      <c r="G158" s="153"/>
      <c r="H158" s="153"/>
      <c r="I158" s="153"/>
      <c r="J158" s="153"/>
      <c r="K158" s="153"/>
      <c r="L158" s="153"/>
      <c r="M158" s="654"/>
      <c r="N158" s="655"/>
      <c r="O158" s="655"/>
      <c r="P158" s="153"/>
      <c r="Q158" s="153"/>
      <c r="R158" s="153"/>
      <c r="S158" s="153"/>
      <c r="T158" s="153"/>
      <c r="U158" s="153"/>
      <c r="V158" s="153"/>
      <c r="W158" s="153"/>
      <c r="X158" s="153"/>
      <c r="Y158" s="153"/>
    </row>
    <row r="159" spans="1:25">
      <c r="A159" s="153"/>
      <c r="B159" s="745"/>
      <c r="C159" s="153"/>
      <c r="D159" s="153"/>
      <c r="E159" s="153"/>
      <c r="F159" s="153"/>
      <c r="G159" s="153"/>
      <c r="H159" s="153"/>
      <c r="I159" s="153"/>
      <c r="J159" s="153"/>
      <c r="K159" s="153"/>
      <c r="L159" s="153"/>
      <c r="M159" s="654"/>
      <c r="N159" s="655"/>
      <c r="O159" s="655"/>
      <c r="P159" s="153"/>
      <c r="Q159" s="153"/>
      <c r="R159" s="153"/>
      <c r="S159" s="153"/>
      <c r="T159" s="153"/>
      <c r="U159" s="153"/>
      <c r="V159" s="153"/>
      <c r="W159" s="153"/>
      <c r="X159" s="153"/>
      <c r="Y159" s="153"/>
    </row>
    <row r="160" spans="1:25">
      <c r="A160" s="153"/>
      <c r="B160" s="745"/>
      <c r="C160" s="153"/>
      <c r="D160" s="153"/>
      <c r="E160" s="153"/>
      <c r="F160" s="153"/>
      <c r="G160" s="153"/>
      <c r="H160" s="153"/>
      <c r="I160" s="153"/>
      <c r="J160" s="153"/>
      <c r="K160" s="153"/>
      <c r="L160" s="153"/>
      <c r="M160" s="654"/>
      <c r="N160" s="655"/>
      <c r="O160" s="655"/>
      <c r="P160" s="153"/>
      <c r="Q160" s="153"/>
      <c r="R160" s="153"/>
      <c r="S160" s="153"/>
      <c r="T160" s="153"/>
      <c r="U160" s="153"/>
      <c r="V160" s="153"/>
      <c r="W160" s="153"/>
      <c r="X160" s="153"/>
      <c r="Y160" s="153"/>
    </row>
    <row r="161" spans="1:25">
      <c r="A161" s="153"/>
      <c r="B161" s="745"/>
      <c r="C161" s="153"/>
      <c r="D161" s="153"/>
      <c r="E161" s="153"/>
      <c r="F161" s="153"/>
      <c r="G161" s="153"/>
      <c r="H161" s="153"/>
      <c r="I161" s="153"/>
      <c r="J161" s="153"/>
      <c r="K161" s="153"/>
      <c r="L161" s="153"/>
      <c r="M161" s="654"/>
      <c r="N161" s="655"/>
      <c r="O161" s="655"/>
      <c r="P161" s="153"/>
      <c r="Q161" s="153"/>
      <c r="R161" s="153"/>
      <c r="S161" s="153"/>
      <c r="T161" s="153"/>
      <c r="U161" s="153"/>
      <c r="V161" s="153"/>
      <c r="W161" s="153"/>
      <c r="X161" s="153"/>
      <c r="Y161" s="153"/>
    </row>
    <row r="162" spans="1:25">
      <c r="A162" s="153"/>
      <c r="B162" s="745"/>
      <c r="C162" s="153"/>
      <c r="D162" s="153"/>
      <c r="E162" s="153"/>
      <c r="F162" s="153"/>
      <c r="G162" s="153"/>
      <c r="H162" s="153"/>
      <c r="I162" s="153"/>
      <c r="J162" s="153"/>
      <c r="K162" s="153"/>
      <c r="L162" s="153"/>
      <c r="M162" s="654"/>
      <c r="N162" s="655"/>
      <c r="O162" s="655"/>
      <c r="P162" s="153"/>
      <c r="Q162" s="153"/>
      <c r="R162" s="153"/>
      <c r="S162" s="153"/>
      <c r="T162" s="153"/>
      <c r="U162" s="153"/>
      <c r="V162" s="153"/>
      <c r="W162" s="153"/>
      <c r="X162" s="153"/>
      <c r="Y162" s="153"/>
    </row>
    <row r="163" spans="1:25">
      <c r="A163" s="153"/>
      <c r="B163" s="745"/>
      <c r="C163" s="153"/>
      <c r="D163" s="153"/>
      <c r="E163" s="153"/>
      <c r="F163" s="153"/>
      <c r="G163" s="153"/>
      <c r="H163" s="153"/>
      <c r="I163" s="153"/>
      <c r="J163" s="153"/>
      <c r="K163" s="153"/>
      <c r="L163" s="153"/>
      <c r="M163" s="654"/>
      <c r="N163" s="655"/>
      <c r="O163" s="655"/>
      <c r="P163" s="153"/>
      <c r="Q163" s="153"/>
      <c r="R163" s="153"/>
      <c r="S163" s="153"/>
      <c r="T163" s="153"/>
      <c r="U163" s="153"/>
      <c r="V163" s="153"/>
      <c r="W163" s="153"/>
      <c r="X163" s="153"/>
      <c r="Y163" s="153"/>
    </row>
    <row r="164" spans="1:25">
      <c r="A164" s="153"/>
      <c r="B164" s="745"/>
      <c r="C164" s="153"/>
      <c r="D164" s="153"/>
      <c r="E164" s="153"/>
      <c r="F164" s="153"/>
      <c r="G164" s="153"/>
      <c r="H164" s="153"/>
      <c r="I164" s="153"/>
      <c r="J164" s="153"/>
      <c r="K164" s="153"/>
      <c r="L164" s="153"/>
      <c r="M164" s="654"/>
      <c r="N164" s="655"/>
      <c r="O164" s="655"/>
      <c r="P164" s="153"/>
      <c r="Q164" s="153"/>
      <c r="R164" s="153"/>
      <c r="S164" s="153"/>
      <c r="T164" s="153"/>
      <c r="U164" s="153"/>
      <c r="V164" s="153"/>
      <c r="W164" s="153"/>
      <c r="X164" s="153"/>
      <c r="Y164" s="153"/>
    </row>
    <row r="165" spans="1:25">
      <c r="A165" s="153"/>
      <c r="B165" s="745"/>
      <c r="C165" s="153"/>
      <c r="D165" s="153"/>
      <c r="E165" s="153"/>
      <c r="F165" s="153"/>
      <c r="G165" s="153"/>
      <c r="H165" s="153"/>
      <c r="I165" s="153"/>
      <c r="J165" s="153"/>
      <c r="K165" s="153"/>
      <c r="L165" s="153"/>
      <c r="M165" s="654"/>
      <c r="N165" s="655"/>
      <c r="O165" s="655"/>
      <c r="P165" s="153"/>
      <c r="Q165" s="153"/>
      <c r="R165" s="153"/>
      <c r="S165" s="153"/>
      <c r="T165" s="153"/>
      <c r="U165" s="153"/>
      <c r="V165" s="153"/>
      <c r="W165" s="153"/>
      <c r="X165" s="153"/>
      <c r="Y165" s="153"/>
    </row>
    <row r="166" spans="1:25">
      <c r="A166" s="153"/>
      <c r="B166" s="745"/>
      <c r="C166" s="153"/>
      <c r="D166" s="153"/>
      <c r="E166" s="153"/>
      <c r="F166" s="153"/>
      <c r="G166" s="153"/>
      <c r="H166" s="153"/>
      <c r="I166" s="153"/>
      <c r="J166" s="153"/>
      <c r="K166" s="153"/>
      <c r="L166" s="153"/>
      <c r="M166" s="654"/>
      <c r="N166" s="655"/>
      <c r="O166" s="655"/>
      <c r="P166" s="153"/>
      <c r="Q166" s="153"/>
      <c r="R166" s="153"/>
      <c r="S166" s="153"/>
      <c r="T166" s="153"/>
      <c r="U166" s="153"/>
      <c r="V166" s="153"/>
      <c r="W166" s="153"/>
      <c r="X166" s="153"/>
      <c r="Y166" s="153"/>
    </row>
    <row r="167" spans="1:25">
      <c r="A167" s="153"/>
      <c r="B167" s="745"/>
      <c r="C167" s="153"/>
      <c r="D167" s="153"/>
      <c r="E167" s="153"/>
      <c r="F167" s="153"/>
      <c r="G167" s="153"/>
      <c r="H167" s="153"/>
      <c r="I167" s="153"/>
      <c r="J167" s="153"/>
      <c r="K167" s="153"/>
      <c r="L167" s="153"/>
      <c r="M167" s="654"/>
      <c r="N167" s="655"/>
      <c r="O167" s="655"/>
      <c r="P167" s="153"/>
      <c r="Q167" s="153"/>
      <c r="R167" s="153"/>
      <c r="S167" s="153"/>
      <c r="T167" s="153"/>
      <c r="U167" s="153"/>
      <c r="V167" s="153"/>
      <c r="W167" s="153"/>
      <c r="X167" s="153"/>
      <c r="Y167" s="153"/>
    </row>
    <row r="168" spans="1:25">
      <c r="A168" s="153"/>
      <c r="B168" s="745"/>
      <c r="C168" s="153"/>
      <c r="D168" s="153"/>
      <c r="E168" s="153"/>
      <c r="F168" s="153"/>
      <c r="G168" s="153"/>
      <c r="H168" s="153"/>
      <c r="I168" s="153"/>
      <c r="J168" s="153"/>
      <c r="K168" s="153"/>
      <c r="L168" s="153"/>
      <c r="M168" s="654"/>
      <c r="N168" s="655"/>
      <c r="O168" s="655"/>
      <c r="P168" s="153"/>
      <c r="Q168" s="153"/>
      <c r="R168" s="153"/>
      <c r="S168" s="153"/>
      <c r="T168" s="153"/>
      <c r="U168" s="153"/>
      <c r="V168" s="153"/>
      <c r="W168" s="153"/>
      <c r="X168" s="153"/>
      <c r="Y168" s="153"/>
    </row>
    <row r="169" spans="1:25">
      <c r="A169" s="153"/>
      <c r="B169" s="745"/>
      <c r="C169" s="153"/>
      <c r="D169" s="153"/>
      <c r="E169" s="153"/>
      <c r="F169" s="153"/>
      <c r="G169" s="153"/>
      <c r="H169" s="153"/>
      <c r="I169" s="153"/>
      <c r="J169" s="153"/>
      <c r="K169" s="153"/>
      <c r="L169" s="153"/>
      <c r="M169" s="654"/>
      <c r="N169" s="655"/>
      <c r="O169" s="655"/>
      <c r="P169" s="153"/>
      <c r="Q169" s="153"/>
      <c r="R169" s="153"/>
      <c r="S169" s="153"/>
      <c r="T169" s="153"/>
      <c r="U169" s="153"/>
      <c r="V169" s="153"/>
      <c r="W169" s="153"/>
      <c r="X169" s="153"/>
      <c r="Y169" s="153"/>
    </row>
    <row r="170" spans="1:25">
      <c r="A170" s="153"/>
      <c r="B170" s="745"/>
      <c r="C170" s="153"/>
      <c r="D170" s="153"/>
      <c r="E170" s="153"/>
      <c r="F170" s="153"/>
      <c r="G170" s="153"/>
      <c r="H170" s="153"/>
      <c r="I170" s="153"/>
      <c r="J170" s="153"/>
      <c r="K170" s="153"/>
      <c r="L170" s="153"/>
      <c r="M170" s="654"/>
      <c r="N170" s="655"/>
      <c r="O170" s="655"/>
      <c r="P170" s="153"/>
      <c r="Q170" s="153"/>
      <c r="R170" s="153"/>
      <c r="S170" s="153"/>
      <c r="T170" s="153"/>
      <c r="U170" s="153"/>
      <c r="V170" s="153"/>
      <c r="W170" s="153"/>
      <c r="X170" s="153"/>
      <c r="Y170" s="153"/>
    </row>
    <row r="171" spans="1:25">
      <c r="A171" s="153"/>
      <c r="B171" s="745"/>
      <c r="C171" s="153"/>
      <c r="D171" s="153"/>
      <c r="E171" s="153"/>
      <c r="F171" s="153"/>
      <c r="G171" s="153"/>
      <c r="H171" s="153"/>
      <c r="I171" s="153"/>
      <c r="J171" s="153"/>
      <c r="K171" s="153"/>
      <c r="L171" s="153"/>
      <c r="M171" s="654"/>
      <c r="N171" s="655"/>
      <c r="O171" s="655"/>
      <c r="P171" s="153"/>
      <c r="Q171" s="153"/>
      <c r="R171" s="153"/>
      <c r="S171" s="153"/>
      <c r="T171" s="153"/>
      <c r="U171" s="153"/>
      <c r="V171" s="153"/>
      <c r="W171" s="153"/>
      <c r="X171" s="153"/>
      <c r="Y171" s="153"/>
    </row>
    <row r="172" spans="1:25">
      <c r="A172" s="153"/>
      <c r="B172" s="745"/>
      <c r="C172" s="153"/>
      <c r="D172" s="153"/>
      <c r="E172" s="153"/>
      <c r="F172" s="153"/>
      <c r="G172" s="153"/>
      <c r="H172" s="153"/>
      <c r="I172" s="153"/>
      <c r="J172" s="153"/>
      <c r="K172" s="153"/>
      <c r="L172" s="153"/>
      <c r="M172" s="654"/>
      <c r="N172" s="655"/>
      <c r="O172" s="655"/>
      <c r="P172" s="153"/>
      <c r="Q172" s="153"/>
      <c r="R172" s="153"/>
      <c r="S172" s="153"/>
      <c r="T172" s="153"/>
      <c r="U172" s="153"/>
      <c r="V172" s="153"/>
      <c r="W172" s="153"/>
      <c r="X172" s="153"/>
      <c r="Y172" s="153"/>
    </row>
    <row r="173" spans="1:25">
      <c r="A173" s="153"/>
      <c r="B173" s="745"/>
      <c r="C173" s="153"/>
      <c r="D173" s="153"/>
      <c r="E173" s="153"/>
      <c r="F173" s="153"/>
      <c r="G173" s="153"/>
      <c r="H173" s="153"/>
      <c r="I173" s="153"/>
      <c r="J173" s="153"/>
      <c r="K173" s="153"/>
      <c r="L173" s="153"/>
      <c r="M173" s="654"/>
      <c r="N173" s="655"/>
      <c r="O173" s="655"/>
      <c r="P173" s="153"/>
      <c r="Q173" s="153"/>
      <c r="R173" s="153"/>
      <c r="S173" s="153"/>
      <c r="T173" s="153"/>
      <c r="U173" s="153"/>
      <c r="V173" s="153"/>
      <c r="W173" s="153"/>
      <c r="X173" s="153"/>
      <c r="Y173" s="153"/>
    </row>
    <row r="174" spans="1:25">
      <c r="A174" s="153"/>
      <c r="B174" s="745"/>
      <c r="C174" s="153"/>
      <c r="D174" s="153"/>
      <c r="E174" s="153"/>
      <c r="F174" s="153"/>
      <c r="G174" s="153"/>
      <c r="H174" s="153"/>
      <c r="I174" s="153"/>
      <c r="J174" s="153"/>
      <c r="K174" s="153"/>
      <c r="L174" s="153"/>
      <c r="M174" s="654"/>
      <c r="N174" s="655"/>
      <c r="O174" s="655"/>
      <c r="P174" s="153"/>
      <c r="Q174" s="153"/>
      <c r="R174" s="153"/>
      <c r="S174" s="153"/>
      <c r="T174" s="153"/>
      <c r="U174" s="153"/>
      <c r="V174" s="153"/>
      <c r="W174" s="153"/>
      <c r="X174" s="153"/>
      <c r="Y174" s="153"/>
    </row>
    <row r="175" spans="1:25">
      <c r="A175" s="153"/>
      <c r="B175" s="745"/>
      <c r="C175" s="153"/>
      <c r="D175" s="153"/>
      <c r="E175" s="153"/>
      <c r="F175" s="153"/>
      <c r="G175" s="153"/>
      <c r="H175" s="153"/>
      <c r="I175" s="153"/>
      <c r="J175" s="153"/>
      <c r="K175" s="153"/>
      <c r="L175" s="153"/>
      <c r="M175" s="654"/>
      <c r="N175" s="655"/>
      <c r="O175" s="655"/>
      <c r="P175" s="153"/>
      <c r="Q175" s="153"/>
      <c r="R175" s="153"/>
      <c r="S175" s="153"/>
      <c r="T175" s="153"/>
      <c r="U175" s="153"/>
      <c r="V175" s="153"/>
      <c r="W175" s="153"/>
      <c r="X175" s="153"/>
      <c r="Y175" s="153"/>
    </row>
    <row r="176" spans="1:25">
      <c r="A176" s="153"/>
      <c r="B176" s="745"/>
      <c r="C176" s="153"/>
      <c r="D176" s="153"/>
      <c r="E176" s="153"/>
      <c r="F176" s="153"/>
      <c r="G176" s="153"/>
      <c r="H176" s="153"/>
      <c r="I176" s="153"/>
      <c r="J176" s="153"/>
      <c r="K176" s="153"/>
      <c r="L176" s="153"/>
      <c r="M176" s="654"/>
      <c r="N176" s="655"/>
      <c r="O176" s="655"/>
      <c r="P176" s="153"/>
      <c r="Q176" s="153"/>
      <c r="R176" s="153"/>
      <c r="S176" s="153"/>
      <c r="T176" s="153"/>
      <c r="U176" s="153"/>
      <c r="V176" s="153"/>
      <c r="W176" s="153"/>
      <c r="X176" s="153"/>
      <c r="Y176" s="153"/>
    </row>
    <row r="177" spans="1:25">
      <c r="A177" s="153"/>
      <c r="B177" s="745"/>
      <c r="C177" s="153"/>
      <c r="D177" s="153"/>
      <c r="E177" s="153"/>
      <c r="F177" s="153"/>
      <c r="G177" s="153"/>
      <c r="H177" s="153"/>
      <c r="I177" s="153"/>
      <c r="J177" s="153"/>
      <c r="K177" s="153"/>
      <c r="L177" s="153"/>
      <c r="M177" s="654"/>
      <c r="N177" s="655"/>
      <c r="O177" s="655"/>
      <c r="P177" s="153"/>
      <c r="Q177" s="153"/>
      <c r="R177" s="153"/>
      <c r="S177" s="153"/>
      <c r="T177" s="153"/>
      <c r="U177" s="153"/>
      <c r="V177" s="153"/>
      <c r="W177" s="153"/>
      <c r="X177" s="153"/>
      <c r="Y177" s="153"/>
    </row>
    <row r="178" spans="1:25">
      <c r="A178" s="153"/>
      <c r="B178" s="745"/>
      <c r="C178" s="153"/>
      <c r="D178" s="153"/>
      <c r="E178" s="153"/>
      <c r="F178" s="153"/>
      <c r="G178" s="153"/>
      <c r="H178" s="153"/>
      <c r="I178" s="153"/>
      <c r="J178" s="153"/>
      <c r="K178" s="153"/>
      <c r="L178" s="153"/>
      <c r="M178" s="654"/>
      <c r="N178" s="655"/>
      <c r="O178" s="655"/>
      <c r="P178" s="153"/>
      <c r="Q178" s="153"/>
      <c r="R178" s="153"/>
      <c r="S178" s="153"/>
      <c r="T178" s="153"/>
      <c r="U178" s="153"/>
      <c r="V178" s="153"/>
      <c r="W178" s="153"/>
      <c r="X178" s="153"/>
      <c r="Y178" s="153"/>
    </row>
    <row r="179" spans="1:25">
      <c r="A179" s="153"/>
      <c r="B179" s="745"/>
      <c r="C179" s="153"/>
      <c r="D179" s="153"/>
      <c r="E179" s="153"/>
      <c r="F179" s="153"/>
      <c r="G179" s="153"/>
      <c r="H179" s="153"/>
      <c r="I179" s="153"/>
      <c r="J179" s="153"/>
      <c r="K179" s="153"/>
      <c r="L179" s="153"/>
      <c r="M179" s="654"/>
      <c r="N179" s="655"/>
      <c r="O179" s="655"/>
      <c r="P179" s="153"/>
      <c r="Q179" s="153"/>
      <c r="R179" s="153"/>
      <c r="S179" s="153"/>
      <c r="T179" s="153"/>
      <c r="U179" s="153"/>
      <c r="V179" s="153"/>
      <c r="W179" s="153"/>
      <c r="X179" s="153"/>
      <c r="Y179" s="153"/>
    </row>
    <row r="180" spans="1:25">
      <c r="A180" s="153"/>
      <c r="B180" s="745"/>
      <c r="C180" s="153"/>
      <c r="D180" s="153"/>
      <c r="E180" s="153"/>
      <c r="F180" s="153"/>
      <c r="G180" s="153"/>
      <c r="H180" s="153"/>
      <c r="I180" s="153"/>
      <c r="J180" s="153"/>
      <c r="K180" s="153"/>
      <c r="L180" s="153"/>
      <c r="M180" s="654"/>
      <c r="N180" s="655"/>
      <c r="O180" s="655"/>
      <c r="P180" s="153"/>
      <c r="Q180" s="153"/>
      <c r="R180" s="153"/>
      <c r="S180" s="153"/>
      <c r="T180" s="153"/>
      <c r="U180" s="153"/>
      <c r="V180" s="153"/>
      <c r="W180" s="153"/>
      <c r="X180" s="153"/>
      <c r="Y180" s="153"/>
    </row>
    <row r="181" spans="1:25">
      <c r="A181" s="153"/>
      <c r="B181" s="745"/>
      <c r="C181" s="153"/>
      <c r="D181" s="153"/>
      <c r="E181" s="153"/>
      <c r="F181" s="153"/>
      <c r="G181" s="153"/>
      <c r="H181" s="153"/>
      <c r="I181" s="153"/>
      <c r="J181" s="153"/>
      <c r="K181" s="153"/>
      <c r="L181" s="153"/>
      <c r="M181" s="654"/>
      <c r="N181" s="655"/>
      <c r="O181" s="655"/>
      <c r="P181" s="153"/>
      <c r="Q181" s="153"/>
      <c r="R181" s="153"/>
      <c r="S181" s="153"/>
      <c r="T181" s="153"/>
      <c r="U181" s="153"/>
      <c r="V181" s="153"/>
      <c r="W181" s="153"/>
      <c r="X181" s="153"/>
      <c r="Y181" s="153"/>
    </row>
    <row r="182" spans="1:25">
      <c r="A182" s="153"/>
      <c r="B182" s="745"/>
      <c r="C182" s="153"/>
      <c r="D182" s="153"/>
      <c r="E182" s="153"/>
      <c r="F182" s="153"/>
      <c r="G182" s="153"/>
      <c r="H182" s="153"/>
      <c r="I182" s="153"/>
      <c r="J182" s="153"/>
      <c r="K182" s="153"/>
      <c r="L182" s="153"/>
      <c r="M182" s="654"/>
      <c r="N182" s="655"/>
      <c r="O182" s="655"/>
      <c r="P182" s="153"/>
      <c r="Q182" s="153"/>
      <c r="R182" s="153"/>
      <c r="S182" s="153"/>
      <c r="T182" s="153"/>
      <c r="U182" s="153"/>
      <c r="V182" s="153"/>
      <c r="W182" s="153"/>
      <c r="X182" s="153"/>
      <c r="Y182" s="153"/>
    </row>
    <row r="183" spans="1:25">
      <c r="A183" s="153"/>
      <c r="B183" s="745"/>
      <c r="C183" s="153"/>
      <c r="D183" s="153"/>
      <c r="E183" s="153"/>
      <c r="F183" s="153"/>
      <c r="G183" s="153"/>
      <c r="H183" s="153"/>
      <c r="I183" s="153"/>
      <c r="J183" s="153"/>
      <c r="K183" s="153"/>
      <c r="L183" s="153"/>
      <c r="M183" s="654"/>
      <c r="N183" s="655"/>
      <c r="O183" s="655"/>
      <c r="P183" s="153"/>
      <c r="Q183" s="153"/>
      <c r="R183" s="153"/>
      <c r="S183" s="153"/>
      <c r="T183" s="153"/>
      <c r="U183" s="153"/>
      <c r="V183" s="153"/>
      <c r="W183" s="153"/>
      <c r="X183" s="153"/>
      <c r="Y183" s="153"/>
    </row>
    <row r="184" spans="1:25">
      <c r="A184" s="153"/>
      <c r="B184" s="745"/>
      <c r="C184" s="153"/>
      <c r="D184" s="153"/>
      <c r="E184" s="153"/>
      <c r="F184" s="153"/>
      <c r="G184" s="153"/>
      <c r="H184" s="153"/>
      <c r="I184" s="153"/>
      <c r="J184" s="153"/>
      <c r="K184" s="153"/>
      <c r="L184" s="153"/>
      <c r="M184" s="654"/>
      <c r="N184" s="655"/>
      <c r="O184" s="655"/>
      <c r="P184" s="153"/>
      <c r="Q184" s="153"/>
      <c r="R184" s="153"/>
      <c r="S184" s="153"/>
      <c r="T184" s="153"/>
      <c r="U184" s="153"/>
      <c r="V184" s="153"/>
      <c r="W184" s="153"/>
      <c r="X184" s="153"/>
      <c r="Y184" s="153"/>
    </row>
    <row r="185" spans="1:25">
      <c r="A185" s="153"/>
      <c r="B185" s="745"/>
      <c r="C185" s="153"/>
      <c r="D185" s="153"/>
      <c r="E185" s="153"/>
      <c r="F185" s="153"/>
      <c r="G185" s="153"/>
      <c r="H185" s="153"/>
      <c r="I185" s="153"/>
      <c r="J185" s="153"/>
      <c r="K185" s="153"/>
      <c r="L185" s="153"/>
      <c r="M185" s="654"/>
      <c r="N185" s="655"/>
      <c r="O185" s="655"/>
      <c r="P185" s="153"/>
      <c r="Q185" s="153"/>
      <c r="R185" s="153"/>
      <c r="S185" s="153"/>
      <c r="T185" s="153"/>
      <c r="U185" s="153"/>
      <c r="V185" s="153"/>
      <c r="W185" s="153"/>
      <c r="X185" s="153"/>
      <c r="Y185" s="153"/>
    </row>
    <row r="186" spans="1:25">
      <c r="A186" s="153"/>
      <c r="B186" s="745"/>
      <c r="C186" s="153"/>
      <c r="D186" s="153"/>
      <c r="E186" s="153"/>
      <c r="F186" s="153"/>
      <c r="G186" s="153"/>
      <c r="H186" s="153"/>
      <c r="I186" s="153"/>
      <c r="J186" s="153"/>
      <c r="K186" s="153"/>
      <c r="L186" s="153"/>
      <c r="M186" s="654"/>
      <c r="N186" s="655"/>
      <c r="O186" s="655"/>
      <c r="P186" s="153"/>
      <c r="Q186" s="153"/>
      <c r="R186" s="153"/>
      <c r="S186" s="153"/>
      <c r="T186" s="153"/>
      <c r="U186" s="153"/>
      <c r="V186" s="153"/>
      <c r="W186" s="153"/>
      <c r="X186" s="153"/>
      <c r="Y186" s="153"/>
    </row>
    <row r="187" spans="1:25">
      <c r="A187" s="153"/>
      <c r="B187" s="745"/>
      <c r="C187" s="153"/>
      <c r="D187" s="153"/>
      <c r="E187" s="153"/>
      <c r="F187" s="153"/>
      <c r="G187" s="153"/>
      <c r="H187" s="153"/>
      <c r="I187" s="153"/>
      <c r="J187" s="153"/>
      <c r="K187" s="153"/>
      <c r="L187" s="153"/>
      <c r="M187" s="654"/>
      <c r="N187" s="655"/>
      <c r="O187" s="655"/>
      <c r="P187" s="153"/>
      <c r="Q187" s="153"/>
      <c r="R187" s="153"/>
      <c r="S187" s="153"/>
      <c r="T187" s="153"/>
      <c r="U187" s="153"/>
      <c r="V187" s="153"/>
      <c r="W187" s="153"/>
      <c r="X187" s="153"/>
      <c r="Y187" s="153"/>
    </row>
    <row r="188" spans="1:25">
      <c r="A188" s="153"/>
      <c r="B188" s="745"/>
      <c r="C188" s="153"/>
      <c r="D188" s="153"/>
      <c r="E188" s="153"/>
      <c r="F188" s="153"/>
      <c r="G188" s="153"/>
      <c r="H188" s="153"/>
      <c r="I188" s="153"/>
      <c r="J188" s="153"/>
      <c r="K188" s="153"/>
      <c r="L188" s="153"/>
      <c r="M188" s="654"/>
      <c r="N188" s="655"/>
      <c r="O188" s="655"/>
      <c r="P188" s="153"/>
      <c r="Q188" s="153"/>
      <c r="R188" s="153"/>
      <c r="S188" s="153"/>
      <c r="T188" s="153"/>
      <c r="U188" s="153"/>
      <c r="V188" s="153"/>
      <c r="W188" s="153"/>
      <c r="X188" s="153"/>
      <c r="Y188" s="153"/>
    </row>
    <row r="189" spans="1:25">
      <c r="A189" s="153"/>
      <c r="B189" s="745"/>
      <c r="C189" s="153"/>
      <c r="D189" s="153"/>
      <c r="E189" s="153"/>
      <c r="F189" s="153"/>
      <c r="G189" s="153"/>
      <c r="H189" s="153"/>
      <c r="I189" s="153"/>
      <c r="J189" s="153"/>
      <c r="K189" s="153"/>
      <c r="L189" s="153"/>
      <c r="M189" s="654"/>
      <c r="N189" s="655"/>
      <c r="O189" s="655"/>
      <c r="P189" s="153"/>
      <c r="Q189" s="153"/>
      <c r="R189" s="153"/>
      <c r="S189" s="153"/>
      <c r="T189" s="153"/>
      <c r="U189" s="153"/>
      <c r="V189" s="153"/>
      <c r="W189" s="153"/>
      <c r="X189" s="153"/>
      <c r="Y189" s="153"/>
    </row>
    <row r="190" spans="1:25">
      <c r="A190" s="153"/>
      <c r="B190" s="745"/>
      <c r="C190" s="153"/>
      <c r="D190" s="153"/>
      <c r="E190" s="153"/>
      <c r="F190" s="153"/>
      <c r="G190" s="153"/>
      <c r="H190" s="153"/>
      <c r="I190" s="153"/>
      <c r="J190" s="153"/>
      <c r="K190" s="153"/>
      <c r="L190" s="153"/>
      <c r="M190" s="654"/>
      <c r="N190" s="655"/>
      <c r="O190" s="655"/>
      <c r="P190" s="153"/>
      <c r="Q190" s="153"/>
      <c r="R190" s="153"/>
      <c r="S190" s="153"/>
      <c r="T190" s="153"/>
      <c r="U190" s="153"/>
      <c r="V190" s="153"/>
      <c r="W190" s="153"/>
      <c r="X190" s="153"/>
      <c r="Y190" s="153"/>
    </row>
    <row r="191" spans="1:25">
      <c r="A191" s="153"/>
      <c r="B191" s="745"/>
      <c r="C191" s="153"/>
      <c r="D191" s="153"/>
      <c r="E191" s="153"/>
      <c r="F191" s="153"/>
      <c r="G191" s="153"/>
      <c r="H191" s="153"/>
      <c r="I191" s="153"/>
      <c r="J191" s="153"/>
      <c r="K191" s="153"/>
      <c r="L191" s="153"/>
      <c r="M191" s="654"/>
      <c r="N191" s="655"/>
      <c r="O191" s="655"/>
      <c r="P191" s="153"/>
      <c r="Q191" s="153"/>
      <c r="R191" s="153"/>
      <c r="S191" s="153"/>
      <c r="T191" s="153"/>
      <c r="U191" s="153"/>
      <c r="V191" s="153"/>
      <c r="W191" s="153"/>
      <c r="X191" s="153"/>
      <c r="Y191" s="153"/>
    </row>
    <row r="192" spans="1:25">
      <c r="A192" s="153"/>
      <c r="B192" s="745"/>
      <c r="C192" s="153"/>
      <c r="D192" s="153"/>
      <c r="E192" s="153"/>
      <c r="F192" s="153"/>
      <c r="G192" s="153"/>
      <c r="H192" s="153"/>
      <c r="I192" s="153"/>
      <c r="J192" s="153"/>
      <c r="K192" s="153"/>
      <c r="L192" s="153"/>
      <c r="M192" s="654"/>
      <c r="N192" s="655"/>
      <c r="O192" s="655"/>
      <c r="P192" s="153"/>
      <c r="Q192" s="153"/>
      <c r="R192" s="153"/>
      <c r="S192" s="153"/>
      <c r="T192" s="153"/>
      <c r="U192" s="153"/>
      <c r="V192" s="153"/>
      <c r="W192" s="153"/>
      <c r="X192" s="153"/>
      <c r="Y192" s="153"/>
    </row>
    <row r="193" spans="1:25">
      <c r="A193" s="153"/>
      <c r="B193" s="745"/>
      <c r="C193" s="153"/>
      <c r="D193" s="153"/>
      <c r="E193" s="153"/>
      <c r="F193" s="153"/>
      <c r="G193" s="153"/>
      <c r="H193" s="153"/>
      <c r="I193" s="153"/>
      <c r="J193" s="153"/>
      <c r="K193" s="153"/>
      <c r="L193" s="153"/>
      <c r="M193" s="654"/>
      <c r="N193" s="655"/>
      <c r="O193" s="655"/>
      <c r="P193" s="153"/>
      <c r="Q193" s="153"/>
      <c r="R193" s="153"/>
      <c r="S193" s="153"/>
      <c r="T193" s="153"/>
      <c r="U193" s="153"/>
      <c r="V193" s="153"/>
      <c r="W193" s="153"/>
      <c r="X193" s="153"/>
      <c r="Y193" s="153"/>
    </row>
    <row r="194" spans="1:25">
      <c r="A194" s="153"/>
      <c r="B194" s="745"/>
      <c r="C194" s="153"/>
      <c r="D194" s="153"/>
      <c r="E194" s="153"/>
      <c r="F194" s="153"/>
      <c r="G194" s="153"/>
      <c r="H194" s="153"/>
      <c r="I194" s="153"/>
      <c r="J194" s="153"/>
      <c r="K194" s="153"/>
      <c r="L194" s="153"/>
      <c r="M194" s="654"/>
      <c r="N194" s="655"/>
      <c r="O194" s="655"/>
      <c r="P194" s="153"/>
      <c r="Q194" s="153"/>
      <c r="R194" s="153"/>
      <c r="S194" s="153"/>
      <c r="T194" s="153"/>
      <c r="U194" s="153"/>
      <c r="V194" s="153"/>
      <c r="W194" s="153"/>
      <c r="X194" s="153"/>
      <c r="Y194" s="153"/>
    </row>
    <row r="195" spans="1:25">
      <c r="A195" s="153"/>
      <c r="B195" s="745"/>
      <c r="C195" s="153"/>
      <c r="D195" s="153"/>
      <c r="E195" s="153"/>
      <c r="F195" s="153"/>
      <c r="G195" s="153"/>
      <c r="H195" s="153"/>
      <c r="I195" s="153"/>
      <c r="J195" s="153"/>
      <c r="K195" s="153"/>
      <c r="L195" s="153"/>
      <c r="M195" s="654"/>
      <c r="N195" s="655"/>
      <c r="O195" s="655"/>
      <c r="P195" s="153"/>
      <c r="Q195" s="153"/>
      <c r="R195" s="153"/>
      <c r="S195" s="153"/>
      <c r="T195" s="153"/>
      <c r="U195" s="153"/>
      <c r="V195" s="153"/>
      <c r="W195" s="153"/>
      <c r="X195" s="153"/>
      <c r="Y195" s="153"/>
    </row>
    <row r="196" spans="1:25">
      <c r="A196" s="153"/>
      <c r="B196" s="745"/>
      <c r="C196" s="153"/>
      <c r="D196" s="153"/>
      <c r="E196" s="153"/>
      <c r="F196" s="153"/>
      <c r="G196" s="153"/>
      <c r="H196" s="153"/>
      <c r="I196" s="153"/>
      <c r="J196" s="153"/>
      <c r="K196" s="153"/>
      <c r="L196" s="153"/>
      <c r="M196" s="654"/>
      <c r="N196" s="655"/>
      <c r="O196" s="655"/>
      <c r="P196" s="153"/>
      <c r="Q196" s="153"/>
      <c r="R196" s="153"/>
      <c r="S196" s="153"/>
      <c r="T196" s="153"/>
      <c r="U196" s="153"/>
      <c r="V196" s="153"/>
      <c r="W196" s="153"/>
      <c r="X196" s="153"/>
      <c r="Y196" s="153"/>
    </row>
    <row r="197" spans="1:25">
      <c r="A197" s="153"/>
      <c r="B197" s="745"/>
      <c r="C197" s="153"/>
      <c r="D197" s="153"/>
      <c r="E197" s="153"/>
      <c r="F197" s="153"/>
      <c r="G197" s="153"/>
      <c r="H197" s="153"/>
      <c r="I197" s="153"/>
      <c r="J197" s="153"/>
      <c r="K197" s="153"/>
      <c r="L197" s="153"/>
      <c r="M197" s="654"/>
      <c r="N197" s="655"/>
      <c r="O197" s="655"/>
      <c r="P197" s="153"/>
      <c r="Q197" s="153"/>
      <c r="R197" s="153"/>
      <c r="S197" s="153"/>
      <c r="T197" s="153"/>
      <c r="U197" s="153"/>
      <c r="V197" s="153"/>
      <c r="W197" s="153"/>
      <c r="X197" s="153"/>
      <c r="Y197" s="153"/>
    </row>
    <row r="198" spans="1:25">
      <c r="A198" s="153"/>
      <c r="B198" s="745"/>
      <c r="C198" s="153"/>
      <c r="D198" s="153"/>
      <c r="E198" s="153"/>
      <c r="F198" s="153"/>
      <c r="G198" s="153"/>
      <c r="H198" s="153"/>
      <c r="I198" s="153"/>
      <c r="J198" s="153"/>
      <c r="K198" s="153"/>
      <c r="L198" s="153"/>
      <c r="M198" s="654"/>
      <c r="N198" s="655"/>
      <c r="O198" s="655"/>
      <c r="P198" s="153"/>
      <c r="Q198" s="153"/>
      <c r="R198" s="153"/>
      <c r="S198" s="153"/>
      <c r="T198" s="153"/>
      <c r="U198" s="153"/>
      <c r="V198" s="153"/>
      <c r="W198" s="153"/>
      <c r="X198" s="153"/>
      <c r="Y198" s="153"/>
    </row>
    <row r="199" spans="1:25">
      <c r="A199" s="153"/>
      <c r="B199" s="745"/>
      <c r="C199" s="153"/>
      <c r="D199" s="153"/>
      <c r="E199" s="153"/>
      <c r="F199" s="153"/>
      <c r="G199" s="153"/>
      <c r="H199" s="153"/>
      <c r="I199" s="153"/>
      <c r="J199" s="153"/>
      <c r="K199" s="153"/>
      <c r="L199" s="153"/>
      <c r="M199" s="654"/>
      <c r="N199" s="655"/>
      <c r="O199" s="655"/>
      <c r="P199" s="153"/>
      <c r="Q199" s="153"/>
      <c r="R199" s="153"/>
      <c r="S199" s="153"/>
      <c r="T199" s="153"/>
      <c r="U199" s="153"/>
      <c r="V199" s="153"/>
      <c r="W199" s="153"/>
      <c r="X199" s="153"/>
      <c r="Y199" s="153"/>
    </row>
    <row r="200" spans="1:25">
      <c r="A200" s="153"/>
      <c r="B200" s="745"/>
      <c r="C200" s="153"/>
      <c r="D200" s="153"/>
      <c r="E200" s="153"/>
      <c r="F200" s="153"/>
      <c r="G200" s="153"/>
      <c r="H200" s="153"/>
      <c r="I200" s="153"/>
      <c r="J200" s="153"/>
      <c r="K200" s="153"/>
      <c r="L200" s="153"/>
      <c r="M200" s="654"/>
      <c r="N200" s="655"/>
      <c r="O200" s="655"/>
      <c r="P200" s="153"/>
      <c r="Q200" s="153"/>
      <c r="R200" s="153"/>
      <c r="S200" s="153"/>
      <c r="T200" s="153"/>
      <c r="U200" s="153"/>
      <c r="V200" s="153"/>
      <c r="W200" s="153"/>
      <c r="X200" s="153"/>
      <c r="Y200" s="153"/>
    </row>
    <row r="201" spans="1:25">
      <c r="A201" s="153"/>
      <c r="B201" s="745"/>
      <c r="C201" s="153"/>
      <c r="D201" s="153"/>
      <c r="E201" s="153"/>
      <c r="F201" s="153"/>
      <c r="G201" s="153"/>
      <c r="H201" s="153"/>
      <c r="I201" s="153"/>
      <c r="J201" s="153"/>
      <c r="K201" s="153"/>
      <c r="L201" s="153"/>
      <c r="M201" s="654"/>
      <c r="N201" s="655"/>
      <c r="O201" s="655"/>
      <c r="P201" s="153"/>
      <c r="Q201" s="153"/>
      <c r="R201" s="153"/>
      <c r="S201" s="153"/>
      <c r="T201" s="153"/>
      <c r="U201" s="153"/>
      <c r="V201" s="153"/>
      <c r="W201" s="153"/>
      <c r="X201" s="153"/>
      <c r="Y201" s="153"/>
    </row>
    <row r="202" spans="1:25">
      <c r="A202" s="153"/>
      <c r="B202" s="745"/>
      <c r="C202" s="153"/>
      <c r="D202" s="153"/>
      <c r="E202" s="153"/>
      <c r="F202" s="153"/>
      <c r="G202" s="153"/>
      <c r="H202" s="153"/>
      <c r="I202" s="153"/>
      <c r="J202" s="153"/>
      <c r="K202" s="153"/>
      <c r="L202" s="153"/>
      <c r="M202" s="654"/>
      <c r="N202" s="655"/>
      <c r="O202" s="655"/>
      <c r="P202" s="153"/>
      <c r="Q202" s="153"/>
      <c r="R202" s="153"/>
      <c r="S202" s="153"/>
      <c r="T202" s="153"/>
      <c r="U202" s="153"/>
      <c r="V202" s="153"/>
      <c r="W202" s="153"/>
      <c r="X202" s="153"/>
      <c r="Y202" s="153"/>
    </row>
    <row r="203" spans="1:25">
      <c r="A203" s="153"/>
      <c r="B203" s="745"/>
      <c r="C203" s="153"/>
      <c r="D203" s="153"/>
      <c r="E203" s="153"/>
      <c r="F203" s="153"/>
      <c r="G203" s="153"/>
      <c r="H203" s="153"/>
      <c r="I203" s="153"/>
      <c r="J203" s="153"/>
      <c r="K203" s="153"/>
      <c r="L203" s="153"/>
      <c r="M203" s="654"/>
      <c r="N203" s="655"/>
      <c r="O203" s="655"/>
      <c r="P203" s="153"/>
      <c r="Q203" s="153"/>
      <c r="R203" s="153"/>
      <c r="S203" s="153"/>
      <c r="T203" s="153"/>
      <c r="U203" s="153"/>
      <c r="V203" s="153"/>
      <c r="W203" s="153"/>
      <c r="X203" s="153"/>
      <c r="Y203" s="153"/>
    </row>
    <row r="204" spans="1:25">
      <c r="A204" s="153"/>
      <c r="B204" s="745"/>
      <c r="C204" s="153"/>
      <c r="D204" s="153"/>
      <c r="E204" s="153"/>
      <c r="F204" s="153"/>
      <c r="G204" s="153"/>
      <c r="H204" s="153"/>
      <c r="I204" s="153"/>
      <c r="J204" s="153"/>
      <c r="K204" s="153"/>
      <c r="L204" s="153"/>
      <c r="M204" s="654"/>
      <c r="N204" s="655"/>
      <c r="O204" s="655"/>
      <c r="P204" s="153"/>
      <c r="Q204" s="153"/>
      <c r="R204" s="153"/>
      <c r="S204" s="153"/>
      <c r="T204" s="153"/>
      <c r="U204" s="153"/>
      <c r="V204" s="153"/>
      <c r="W204" s="153"/>
      <c r="X204" s="153"/>
      <c r="Y204" s="153"/>
    </row>
    <row r="205" spans="1:25">
      <c r="A205" s="153"/>
      <c r="B205" s="745"/>
      <c r="C205" s="153"/>
      <c r="D205" s="153"/>
      <c r="E205" s="153"/>
      <c r="F205" s="153"/>
      <c r="G205" s="153"/>
      <c r="H205" s="153"/>
      <c r="I205" s="153"/>
      <c r="J205" s="153"/>
      <c r="K205" s="153"/>
      <c r="L205" s="153"/>
      <c r="M205" s="654"/>
      <c r="N205" s="655"/>
      <c r="O205" s="655"/>
      <c r="P205" s="153"/>
      <c r="Q205" s="153"/>
      <c r="R205" s="153"/>
      <c r="S205" s="153"/>
      <c r="T205" s="153"/>
      <c r="U205" s="153"/>
      <c r="V205" s="153"/>
      <c r="W205" s="153"/>
      <c r="X205" s="153"/>
      <c r="Y205" s="153"/>
    </row>
    <row r="206" spans="1:25">
      <c r="A206" s="153"/>
      <c r="B206" s="745"/>
      <c r="C206" s="153"/>
      <c r="D206" s="153"/>
      <c r="E206" s="153"/>
      <c r="F206" s="153"/>
      <c r="G206" s="153"/>
      <c r="H206" s="153"/>
      <c r="I206" s="153"/>
      <c r="J206" s="153"/>
      <c r="K206" s="153"/>
      <c r="L206" s="153"/>
      <c r="M206" s="654"/>
      <c r="N206" s="655"/>
      <c r="O206" s="655"/>
      <c r="P206" s="153"/>
      <c r="Q206" s="153"/>
      <c r="R206" s="153"/>
      <c r="S206" s="153"/>
      <c r="T206" s="153"/>
      <c r="U206" s="153"/>
      <c r="V206" s="153"/>
      <c r="W206" s="153"/>
      <c r="X206" s="153"/>
      <c r="Y206" s="153"/>
    </row>
    <row r="207" spans="1:25">
      <c r="A207" s="153"/>
      <c r="B207" s="745"/>
      <c r="C207" s="153"/>
      <c r="D207" s="153"/>
      <c r="E207" s="153"/>
      <c r="F207" s="153"/>
      <c r="G207" s="153"/>
      <c r="H207" s="153"/>
      <c r="I207" s="153"/>
      <c r="J207" s="153"/>
      <c r="K207" s="153"/>
      <c r="L207" s="153"/>
      <c r="M207" s="654"/>
      <c r="N207" s="655"/>
      <c r="O207" s="655"/>
      <c r="P207" s="153"/>
      <c r="Q207" s="153"/>
      <c r="R207" s="153"/>
      <c r="S207" s="153"/>
      <c r="T207" s="153"/>
      <c r="U207" s="153"/>
      <c r="V207" s="153"/>
      <c r="W207" s="153"/>
      <c r="X207" s="153"/>
      <c r="Y207" s="153"/>
    </row>
    <row r="208" spans="1:25">
      <c r="A208" s="153"/>
      <c r="B208" s="745"/>
      <c r="C208" s="153"/>
      <c r="D208" s="153"/>
      <c r="E208" s="153"/>
      <c r="F208" s="153"/>
      <c r="G208" s="153"/>
      <c r="H208" s="153"/>
      <c r="I208" s="153"/>
      <c r="J208" s="153"/>
      <c r="K208" s="153"/>
      <c r="L208" s="153"/>
      <c r="M208" s="654"/>
      <c r="N208" s="655"/>
      <c r="O208" s="655"/>
      <c r="P208" s="153"/>
      <c r="Q208" s="153"/>
      <c r="R208" s="153"/>
      <c r="S208" s="153"/>
      <c r="T208" s="153"/>
      <c r="U208" s="153"/>
      <c r="V208" s="153"/>
      <c r="W208" s="153"/>
      <c r="X208" s="153"/>
      <c r="Y208" s="153"/>
    </row>
    <row r="209" spans="1:25">
      <c r="A209" s="153"/>
      <c r="B209" s="745"/>
      <c r="C209" s="153"/>
      <c r="D209" s="153"/>
      <c r="E209" s="153"/>
      <c r="F209" s="153"/>
      <c r="G209" s="153"/>
      <c r="H209" s="153"/>
      <c r="I209" s="153"/>
      <c r="J209" s="153"/>
      <c r="K209" s="153"/>
      <c r="L209" s="153"/>
      <c r="M209" s="654"/>
      <c r="N209" s="655"/>
      <c r="O209" s="655"/>
      <c r="P209" s="153"/>
      <c r="Q209" s="153"/>
      <c r="R209" s="153"/>
      <c r="S209" s="153"/>
      <c r="T209" s="153"/>
      <c r="U209" s="153"/>
      <c r="V209" s="153"/>
      <c r="W209" s="153"/>
      <c r="X209" s="153"/>
      <c r="Y209" s="153"/>
    </row>
    <row r="210" spans="1:25">
      <c r="A210" s="153"/>
      <c r="B210" s="745"/>
      <c r="C210" s="153"/>
      <c r="D210" s="153"/>
      <c r="E210" s="153"/>
      <c r="F210" s="153"/>
      <c r="G210" s="153"/>
      <c r="H210" s="153"/>
      <c r="I210" s="153"/>
      <c r="J210" s="153"/>
      <c r="K210" s="153"/>
      <c r="L210" s="153"/>
      <c r="M210" s="654"/>
      <c r="N210" s="655"/>
      <c r="O210" s="655"/>
      <c r="P210" s="153"/>
      <c r="Q210" s="153"/>
      <c r="R210" s="153"/>
      <c r="S210" s="153"/>
      <c r="T210" s="153"/>
      <c r="U210" s="153"/>
      <c r="V210" s="153"/>
      <c r="W210" s="153"/>
      <c r="X210" s="153"/>
      <c r="Y210" s="153"/>
    </row>
    <row r="211" spans="1:25">
      <c r="A211" s="153"/>
      <c r="B211" s="745"/>
      <c r="C211" s="153"/>
      <c r="D211" s="153"/>
      <c r="E211" s="153"/>
      <c r="F211" s="153"/>
      <c r="G211" s="153"/>
      <c r="H211" s="153"/>
      <c r="I211" s="153"/>
      <c r="J211" s="153"/>
      <c r="K211" s="153"/>
      <c r="L211" s="153"/>
      <c r="M211" s="654"/>
      <c r="N211" s="655"/>
      <c r="O211" s="655"/>
      <c r="P211" s="153"/>
      <c r="Q211" s="153"/>
      <c r="R211" s="153"/>
      <c r="S211" s="153"/>
      <c r="T211" s="153"/>
      <c r="U211" s="153"/>
      <c r="V211" s="153"/>
      <c r="W211" s="153"/>
      <c r="X211" s="153"/>
      <c r="Y211" s="153"/>
    </row>
    <row r="212" spans="1:25">
      <c r="A212" s="153"/>
      <c r="B212" s="745"/>
      <c r="C212" s="153"/>
      <c r="D212" s="153"/>
      <c r="E212" s="153"/>
      <c r="F212" s="153"/>
      <c r="G212" s="153"/>
      <c r="H212" s="153"/>
      <c r="I212" s="153"/>
      <c r="J212" s="153"/>
      <c r="K212" s="153"/>
      <c r="L212" s="153"/>
      <c r="M212" s="654"/>
      <c r="N212" s="655"/>
      <c r="O212" s="655"/>
      <c r="P212" s="153"/>
      <c r="Q212" s="153"/>
      <c r="R212" s="153"/>
      <c r="S212" s="153"/>
      <c r="T212" s="153"/>
      <c r="U212" s="153"/>
      <c r="V212" s="153"/>
      <c r="W212" s="153"/>
      <c r="X212" s="153"/>
      <c r="Y212" s="153"/>
    </row>
    <row r="213" spans="1:25">
      <c r="A213" s="153"/>
      <c r="B213" s="745"/>
      <c r="C213" s="153"/>
      <c r="D213" s="153"/>
      <c r="E213" s="153"/>
      <c r="F213" s="153"/>
      <c r="G213" s="153"/>
      <c r="H213" s="153"/>
      <c r="I213" s="153"/>
      <c r="J213" s="153"/>
      <c r="K213" s="153"/>
      <c r="L213" s="153"/>
      <c r="M213" s="654"/>
      <c r="N213" s="655"/>
      <c r="O213" s="655"/>
      <c r="P213" s="153"/>
      <c r="Q213" s="153"/>
      <c r="R213" s="153"/>
      <c r="S213" s="153"/>
      <c r="T213" s="153"/>
      <c r="U213" s="153"/>
      <c r="V213" s="153"/>
      <c r="W213" s="153"/>
      <c r="X213" s="153"/>
      <c r="Y213" s="153"/>
    </row>
    <row r="214" spans="1:25">
      <c r="A214" s="153"/>
      <c r="B214" s="745"/>
      <c r="C214" s="153"/>
      <c r="D214" s="153"/>
      <c r="E214" s="153"/>
      <c r="F214" s="153"/>
      <c r="G214" s="153"/>
      <c r="H214" s="153"/>
      <c r="I214" s="153"/>
      <c r="J214" s="153"/>
      <c r="K214" s="153"/>
      <c r="L214" s="153"/>
      <c r="M214" s="654"/>
      <c r="N214" s="655"/>
      <c r="O214" s="655"/>
      <c r="P214" s="153"/>
      <c r="Q214" s="153"/>
      <c r="R214" s="153"/>
      <c r="S214" s="153"/>
      <c r="T214" s="153"/>
      <c r="U214" s="153"/>
      <c r="V214" s="153"/>
      <c r="W214" s="153"/>
      <c r="X214" s="153"/>
      <c r="Y214" s="153"/>
    </row>
    <row r="215" spans="1:25">
      <c r="A215" s="153"/>
      <c r="B215" s="745"/>
      <c r="C215" s="153"/>
      <c r="D215" s="153"/>
      <c r="E215" s="153"/>
      <c r="F215" s="153"/>
      <c r="G215" s="153"/>
      <c r="H215" s="153"/>
      <c r="I215" s="153"/>
      <c r="J215" s="153"/>
      <c r="K215" s="153"/>
      <c r="L215" s="153"/>
      <c r="M215" s="654"/>
      <c r="N215" s="655"/>
      <c r="O215" s="655"/>
      <c r="P215" s="153"/>
      <c r="Q215" s="153"/>
      <c r="R215" s="153"/>
      <c r="S215" s="153"/>
      <c r="T215" s="153"/>
      <c r="U215" s="153"/>
      <c r="V215" s="153"/>
      <c r="W215" s="153"/>
      <c r="X215" s="153"/>
      <c r="Y215" s="153"/>
    </row>
    <row r="216" spans="1:25">
      <c r="A216" s="153"/>
      <c r="B216" s="745"/>
      <c r="C216" s="153"/>
      <c r="D216" s="153"/>
      <c r="E216" s="153"/>
      <c r="F216" s="153"/>
      <c r="G216" s="153"/>
      <c r="H216" s="153"/>
      <c r="I216" s="153"/>
      <c r="J216" s="153"/>
      <c r="K216" s="153"/>
      <c r="L216" s="153"/>
      <c r="M216" s="654"/>
      <c r="N216" s="655"/>
      <c r="O216" s="655"/>
      <c r="P216" s="153"/>
      <c r="Q216" s="153"/>
      <c r="R216" s="153"/>
      <c r="S216" s="153"/>
      <c r="T216" s="153"/>
      <c r="U216" s="153"/>
      <c r="V216" s="153"/>
      <c r="W216" s="153"/>
      <c r="X216" s="153"/>
      <c r="Y216" s="153"/>
    </row>
    <row r="217" spans="1:25">
      <c r="A217" s="153"/>
      <c r="B217" s="745"/>
      <c r="C217" s="153"/>
      <c r="D217" s="153"/>
      <c r="E217" s="153"/>
      <c r="F217" s="153"/>
      <c r="G217" s="153"/>
      <c r="H217" s="153"/>
      <c r="I217" s="153"/>
      <c r="J217" s="153"/>
      <c r="K217" s="153"/>
      <c r="L217" s="153"/>
      <c r="M217" s="654"/>
      <c r="N217" s="655"/>
      <c r="O217" s="655"/>
      <c r="P217" s="153"/>
      <c r="Q217" s="153"/>
      <c r="R217" s="153"/>
      <c r="S217" s="153"/>
      <c r="T217" s="153"/>
      <c r="U217" s="153"/>
      <c r="V217" s="153"/>
      <c r="W217" s="153"/>
      <c r="X217" s="153"/>
      <c r="Y217" s="153"/>
    </row>
    <row r="218" spans="1:25">
      <c r="A218" s="153"/>
      <c r="B218" s="745"/>
      <c r="C218" s="153"/>
      <c r="D218" s="153"/>
      <c r="E218" s="153"/>
      <c r="F218" s="153"/>
      <c r="G218" s="153"/>
      <c r="H218" s="153"/>
      <c r="I218" s="153"/>
      <c r="J218" s="153"/>
      <c r="K218" s="153"/>
      <c r="L218" s="153"/>
      <c r="M218" s="654"/>
      <c r="N218" s="655"/>
      <c r="O218" s="655"/>
      <c r="P218" s="153"/>
      <c r="Q218" s="153"/>
      <c r="R218" s="153"/>
      <c r="S218" s="153"/>
      <c r="T218" s="153"/>
      <c r="U218" s="153"/>
      <c r="V218" s="153"/>
      <c r="W218" s="153"/>
      <c r="X218" s="153"/>
      <c r="Y218" s="153"/>
    </row>
    <row r="219" spans="1:25">
      <c r="A219" s="153"/>
      <c r="B219" s="745"/>
      <c r="C219" s="153"/>
      <c r="D219" s="153"/>
      <c r="E219" s="153"/>
      <c r="F219" s="153"/>
      <c r="G219" s="153"/>
      <c r="H219" s="153"/>
      <c r="I219" s="153"/>
      <c r="J219" s="153"/>
      <c r="K219" s="153"/>
      <c r="L219" s="153"/>
      <c r="M219" s="654"/>
      <c r="N219" s="655"/>
      <c r="O219" s="655"/>
      <c r="P219" s="153"/>
      <c r="Q219" s="153"/>
      <c r="R219" s="153"/>
      <c r="S219" s="153"/>
      <c r="T219" s="153"/>
      <c r="U219" s="153"/>
      <c r="V219" s="153"/>
      <c r="W219" s="153"/>
      <c r="X219" s="153"/>
      <c r="Y219" s="153"/>
    </row>
    <row r="220" spans="1:25">
      <c r="A220" s="153"/>
      <c r="B220" s="745"/>
      <c r="C220" s="153"/>
      <c r="D220" s="153"/>
      <c r="E220" s="153"/>
      <c r="F220" s="153"/>
      <c r="G220" s="153"/>
      <c r="H220" s="153"/>
      <c r="I220" s="153"/>
      <c r="J220" s="153"/>
      <c r="K220" s="153"/>
      <c r="L220" s="153"/>
      <c r="M220" s="654"/>
      <c r="N220" s="655"/>
      <c r="O220" s="655"/>
      <c r="P220" s="153"/>
      <c r="Q220" s="153"/>
      <c r="R220" s="153"/>
      <c r="S220" s="153"/>
      <c r="T220" s="153"/>
      <c r="U220" s="153"/>
      <c r="V220" s="153"/>
      <c r="W220" s="153"/>
      <c r="X220" s="153"/>
      <c r="Y220" s="153"/>
    </row>
    <row r="221" spans="1:25">
      <c r="A221" s="153"/>
      <c r="B221" s="745"/>
      <c r="C221" s="153"/>
      <c r="D221" s="153"/>
      <c r="E221" s="153"/>
      <c r="F221" s="153"/>
      <c r="G221" s="153"/>
      <c r="H221" s="153"/>
      <c r="I221" s="153"/>
      <c r="J221" s="153"/>
      <c r="K221" s="153"/>
      <c r="L221" s="153"/>
      <c r="M221" s="654"/>
      <c r="N221" s="655"/>
      <c r="O221" s="655"/>
      <c r="P221" s="153"/>
      <c r="Q221" s="153"/>
      <c r="R221" s="153"/>
      <c r="S221" s="153"/>
      <c r="T221" s="153"/>
      <c r="U221" s="153"/>
      <c r="V221" s="153"/>
      <c r="W221" s="153"/>
      <c r="X221" s="153"/>
      <c r="Y221" s="153"/>
    </row>
    <row r="222" spans="1:25">
      <c r="A222" s="153"/>
      <c r="B222" s="745"/>
      <c r="C222" s="153"/>
      <c r="D222" s="153"/>
      <c r="E222" s="153"/>
      <c r="F222" s="153"/>
      <c r="G222" s="153"/>
      <c r="H222" s="153"/>
      <c r="I222" s="153"/>
      <c r="J222" s="153"/>
      <c r="K222" s="153"/>
      <c r="L222" s="153"/>
      <c r="M222" s="654"/>
      <c r="N222" s="655"/>
      <c r="O222" s="655"/>
      <c r="P222" s="153"/>
      <c r="Q222" s="153"/>
      <c r="R222" s="153"/>
      <c r="S222" s="153"/>
      <c r="T222" s="153"/>
      <c r="U222" s="153"/>
      <c r="V222" s="153"/>
      <c r="W222" s="153"/>
      <c r="X222" s="153"/>
      <c r="Y222" s="153"/>
    </row>
    <row r="223" spans="1:25">
      <c r="A223" s="153"/>
      <c r="B223" s="745"/>
      <c r="C223" s="153"/>
      <c r="D223" s="153"/>
      <c r="E223" s="153"/>
      <c r="F223" s="153"/>
      <c r="G223" s="153"/>
      <c r="H223" s="153"/>
      <c r="I223" s="153"/>
      <c r="J223" s="153"/>
      <c r="K223" s="153"/>
      <c r="L223" s="153"/>
      <c r="M223" s="654"/>
      <c r="N223" s="655"/>
      <c r="O223" s="655"/>
      <c r="P223" s="153"/>
      <c r="Q223" s="153"/>
      <c r="R223" s="153"/>
      <c r="S223" s="153"/>
      <c r="T223" s="153"/>
      <c r="U223" s="153"/>
      <c r="V223" s="153"/>
      <c r="W223" s="153"/>
      <c r="X223" s="153"/>
      <c r="Y223" s="153"/>
    </row>
    <row r="224" spans="1:25">
      <c r="A224" s="153"/>
      <c r="B224" s="745"/>
      <c r="C224" s="153"/>
      <c r="D224" s="153"/>
      <c r="E224" s="153"/>
      <c r="F224" s="153"/>
      <c r="G224" s="153"/>
      <c r="H224" s="153"/>
      <c r="I224" s="153"/>
      <c r="J224" s="153"/>
      <c r="K224" s="153"/>
      <c r="L224" s="153"/>
      <c r="M224" s="654"/>
      <c r="N224" s="655"/>
      <c r="O224" s="655"/>
      <c r="P224" s="153"/>
      <c r="Q224" s="153"/>
      <c r="R224" s="153"/>
      <c r="S224" s="153"/>
      <c r="T224" s="153"/>
      <c r="U224" s="153"/>
      <c r="V224" s="153"/>
      <c r="W224" s="153"/>
      <c r="X224" s="153"/>
      <c r="Y224" s="153"/>
    </row>
    <row r="225" spans="1:25">
      <c r="A225" s="153"/>
      <c r="B225" s="745"/>
      <c r="C225" s="153"/>
      <c r="D225" s="153"/>
      <c r="E225" s="153"/>
      <c r="F225" s="153"/>
      <c r="G225" s="153"/>
      <c r="H225" s="153"/>
      <c r="I225" s="153"/>
      <c r="J225" s="153"/>
      <c r="K225" s="153"/>
      <c r="L225" s="153"/>
      <c r="M225" s="654"/>
      <c r="N225" s="655"/>
      <c r="O225" s="655"/>
      <c r="P225" s="153"/>
      <c r="Q225" s="153"/>
      <c r="R225" s="153"/>
      <c r="S225" s="153"/>
      <c r="T225" s="153"/>
      <c r="U225" s="153"/>
      <c r="V225" s="153"/>
      <c r="W225" s="153"/>
      <c r="X225" s="153"/>
      <c r="Y225" s="153"/>
    </row>
    <row r="226" spans="1:25">
      <c r="A226" s="153"/>
      <c r="B226" s="745"/>
      <c r="C226" s="153"/>
      <c r="D226" s="153"/>
      <c r="E226" s="153"/>
      <c r="F226" s="153"/>
      <c r="G226" s="153"/>
      <c r="H226" s="153"/>
      <c r="I226" s="153"/>
      <c r="J226" s="153"/>
      <c r="K226" s="153"/>
      <c r="L226" s="153"/>
      <c r="M226" s="654"/>
      <c r="N226" s="655"/>
      <c r="O226" s="655"/>
      <c r="P226" s="153"/>
      <c r="Q226" s="153"/>
      <c r="R226" s="153"/>
      <c r="S226" s="153"/>
      <c r="T226" s="153"/>
      <c r="U226" s="153"/>
      <c r="V226" s="153"/>
      <c r="W226" s="153"/>
      <c r="X226" s="153"/>
      <c r="Y226" s="153"/>
    </row>
    <row r="227" spans="1:25">
      <c r="A227" s="153"/>
      <c r="B227" s="745"/>
      <c r="C227" s="153"/>
      <c r="D227" s="153"/>
      <c r="E227" s="153"/>
      <c r="F227" s="153"/>
      <c r="G227" s="153"/>
      <c r="H227" s="153"/>
      <c r="I227" s="153"/>
      <c r="J227" s="153"/>
      <c r="K227" s="153"/>
      <c r="L227" s="153"/>
      <c r="M227" s="654"/>
      <c r="N227" s="655"/>
      <c r="O227" s="655"/>
      <c r="P227" s="153"/>
      <c r="Q227" s="153"/>
      <c r="R227" s="153"/>
      <c r="S227" s="153"/>
      <c r="T227" s="153"/>
      <c r="U227" s="153"/>
      <c r="V227" s="153"/>
      <c r="W227" s="153"/>
      <c r="X227" s="153"/>
      <c r="Y227" s="153"/>
    </row>
    <row r="228" spans="1:25">
      <c r="A228" s="153"/>
      <c r="B228" s="745"/>
      <c r="C228" s="153"/>
      <c r="D228" s="153"/>
      <c r="E228" s="153"/>
      <c r="F228" s="153"/>
      <c r="G228" s="153"/>
      <c r="H228" s="153"/>
      <c r="I228" s="153"/>
      <c r="J228" s="153"/>
      <c r="K228" s="153"/>
      <c r="L228" s="153"/>
      <c r="M228" s="654"/>
      <c r="N228" s="655"/>
      <c r="O228" s="655"/>
      <c r="P228" s="153"/>
      <c r="Q228" s="153"/>
      <c r="R228" s="153"/>
      <c r="S228" s="153"/>
      <c r="T228" s="153"/>
      <c r="U228" s="153"/>
      <c r="V228" s="153"/>
      <c r="W228" s="153"/>
      <c r="X228" s="153"/>
      <c r="Y228" s="153"/>
    </row>
    <row r="229" spans="1:25">
      <c r="A229" s="153"/>
      <c r="B229" s="745"/>
      <c r="C229" s="153"/>
      <c r="D229" s="153"/>
      <c r="E229" s="153"/>
      <c r="F229" s="153"/>
      <c r="G229" s="153"/>
      <c r="H229" s="153"/>
      <c r="I229" s="153"/>
      <c r="J229" s="153"/>
      <c r="K229" s="153"/>
      <c r="L229" s="153"/>
      <c r="M229" s="654"/>
      <c r="N229" s="655"/>
      <c r="O229" s="655"/>
      <c r="P229" s="153"/>
      <c r="Q229" s="153"/>
      <c r="R229" s="153"/>
      <c r="S229" s="153"/>
      <c r="T229" s="153"/>
      <c r="U229" s="153"/>
      <c r="V229" s="153"/>
      <c r="W229" s="153"/>
      <c r="X229" s="153"/>
      <c r="Y229" s="153"/>
    </row>
    <row r="230" spans="1:25">
      <c r="A230" s="153"/>
      <c r="B230" s="745"/>
      <c r="C230" s="153"/>
      <c r="D230" s="153"/>
      <c r="E230" s="153"/>
      <c r="F230" s="153"/>
      <c r="G230" s="153"/>
      <c r="H230" s="153"/>
      <c r="I230" s="153"/>
      <c r="J230" s="153"/>
      <c r="K230" s="153"/>
      <c r="L230" s="153"/>
      <c r="M230" s="654"/>
      <c r="N230" s="655"/>
      <c r="O230" s="655"/>
      <c r="P230" s="153"/>
      <c r="Q230" s="153"/>
      <c r="R230" s="153"/>
      <c r="S230" s="153"/>
      <c r="T230" s="153"/>
      <c r="U230" s="153"/>
      <c r="V230" s="153"/>
      <c r="W230" s="153"/>
      <c r="X230" s="153"/>
      <c r="Y230" s="153"/>
    </row>
    <row r="231" spans="1:25">
      <c r="A231" s="153"/>
      <c r="B231" s="745"/>
      <c r="C231" s="153"/>
      <c r="D231" s="153"/>
      <c r="E231" s="153"/>
      <c r="F231" s="153"/>
      <c r="G231" s="153"/>
      <c r="H231" s="153"/>
      <c r="I231" s="153"/>
      <c r="J231" s="153"/>
      <c r="K231" s="153"/>
      <c r="L231" s="153"/>
      <c r="M231" s="654"/>
      <c r="N231" s="655"/>
      <c r="O231" s="655"/>
      <c r="P231" s="153"/>
      <c r="Q231" s="153"/>
      <c r="R231" s="153"/>
      <c r="S231" s="153"/>
      <c r="T231" s="153"/>
      <c r="U231" s="153"/>
      <c r="V231" s="153"/>
      <c r="W231" s="153"/>
      <c r="X231" s="153"/>
      <c r="Y231" s="153"/>
    </row>
    <row r="232" spans="1:25">
      <c r="A232" s="153"/>
      <c r="B232" s="745"/>
      <c r="C232" s="153"/>
      <c r="D232" s="153"/>
      <c r="E232" s="153"/>
      <c r="F232" s="153"/>
      <c r="G232" s="153"/>
      <c r="H232" s="153"/>
      <c r="I232" s="153"/>
      <c r="J232" s="153"/>
      <c r="K232" s="153"/>
      <c r="L232" s="153"/>
      <c r="M232" s="654"/>
      <c r="N232" s="655"/>
      <c r="O232" s="655"/>
      <c r="P232" s="153"/>
      <c r="Q232" s="153"/>
      <c r="R232" s="153"/>
      <c r="S232" s="153"/>
      <c r="T232" s="153"/>
      <c r="U232" s="153"/>
      <c r="V232" s="153"/>
      <c r="W232" s="153"/>
      <c r="X232" s="153"/>
      <c r="Y232" s="153"/>
    </row>
    <row r="233" spans="1:25">
      <c r="A233" s="153"/>
      <c r="B233" s="745"/>
      <c r="C233" s="153"/>
      <c r="D233" s="153"/>
      <c r="E233" s="153"/>
      <c r="F233" s="153"/>
      <c r="G233" s="153"/>
      <c r="H233" s="153"/>
      <c r="I233" s="153"/>
      <c r="J233" s="153"/>
      <c r="K233" s="153"/>
      <c r="L233" s="153"/>
      <c r="M233" s="654"/>
      <c r="N233" s="655"/>
      <c r="O233" s="655"/>
      <c r="P233" s="153"/>
      <c r="Q233" s="153"/>
      <c r="R233" s="153"/>
      <c r="S233" s="153"/>
      <c r="T233" s="153"/>
      <c r="U233" s="153"/>
      <c r="V233" s="153"/>
      <c r="W233" s="153"/>
      <c r="X233" s="153"/>
      <c r="Y233" s="153"/>
    </row>
    <row r="234" spans="1:25">
      <c r="A234" s="153"/>
      <c r="B234" s="745"/>
      <c r="C234" s="153"/>
      <c r="D234" s="153"/>
      <c r="E234" s="153"/>
      <c r="F234" s="153"/>
      <c r="G234" s="153"/>
      <c r="H234" s="153"/>
      <c r="I234" s="153"/>
      <c r="J234" s="153"/>
      <c r="K234" s="153"/>
      <c r="L234" s="153"/>
      <c r="M234" s="654"/>
      <c r="N234" s="655"/>
      <c r="O234" s="655"/>
      <c r="P234" s="153"/>
      <c r="Q234" s="153"/>
      <c r="R234" s="153"/>
      <c r="S234" s="153"/>
      <c r="T234" s="153"/>
      <c r="U234" s="153"/>
      <c r="V234" s="153"/>
      <c r="W234" s="153"/>
      <c r="X234" s="153"/>
      <c r="Y234" s="153"/>
    </row>
    <row r="235" spans="1:25">
      <c r="A235" s="153"/>
      <c r="B235" s="745"/>
      <c r="C235" s="153"/>
      <c r="D235" s="153"/>
      <c r="E235" s="153"/>
      <c r="F235" s="153"/>
      <c r="G235" s="153"/>
      <c r="H235" s="153"/>
      <c r="I235" s="153"/>
      <c r="J235" s="153"/>
      <c r="K235" s="153"/>
      <c r="L235" s="153"/>
      <c r="M235" s="654"/>
      <c r="N235" s="655"/>
      <c r="O235" s="655"/>
      <c r="P235" s="153"/>
      <c r="Q235" s="153"/>
      <c r="R235" s="153"/>
      <c r="S235" s="153"/>
      <c r="T235" s="153"/>
      <c r="U235" s="153"/>
      <c r="V235" s="153"/>
      <c r="W235" s="153"/>
      <c r="X235" s="153"/>
      <c r="Y235" s="153"/>
    </row>
    <row r="236" spans="1:25">
      <c r="A236" s="153"/>
      <c r="B236" s="745"/>
      <c r="C236" s="153"/>
      <c r="D236" s="153"/>
      <c r="E236" s="153"/>
      <c r="F236" s="153"/>
      <c r="G236" s="153"/>
      <c r="H236" s="153"/>
      <c r="I236" s="153"/>
      <c r="J236" s="153"/>
      <c r="K236" s="153"/>
      <c r="L236" s="153"/>
      <c r="M236" s="654"/>
      <c r="N236" s="655"/>
      <c r="O236" s="655"/>
      <c r="P236" s="153"/>
      <c r="Q236" s="153"/>
      <c r="R236" s="153"/>
      <c r="S236" s="153"/>
      <c r="T236" s="153"/>
      <c r="U236" s="153"/>
      <c r="V236" s="153"/>
      <c r="W236" s="153"/>
      <c r="X236" s="153"/>
      <c r="Y236" s="153"/>
    </row>
    <row r="237" spans="1:25">
      <c r="A237" s="153"/>
      <c r="B237" s="745"/>
      <c r="C237" s="153"/>
      <c r="D237" s="153"/>
      <c r="E237" s="153"/>
      <c r="F237" s="153"/>
      <c r="G237" s="153"/>
      <c r="H237" s="153"/>
      <c r="I237" s="153"/>
      <c r="J237" s="153"/>
      <c r="K237" s="153"/>
      <c r="L237" s="153"/>
      <c r="M237" s="654"/>
      <c r="N237" s="655"/>
      <c r="O237" s="655"/>
      <c r="P237" s="153"/>
      <c r="Q237" s="153"/>
      <c r="R237" s="153"/>
      <c r="S237" s="153"/>
      <c r="T237" s="153"/>
      <c r="U237" s="153"/>
      <c r="V237" s="153"/>
      <c r="W237" s="153"/>
      <c r="X237" s="153"/>
      <c r="Y237" s="153"/>
    </row>
    <row r="238" spans="1:25">
      <c r="A238" s="153"/>
      <c r="B238" s="745"/>
      <c r="C238" s="153"/>
      <c r="D238" s="153"/>
      <c r="E238" s="153"/>
      <c r="F238" s="153"/>
      <c r="G238" s="153"/>
      <c r="H238" s="153"/>
      <c r="I238" s="153"/>
      <c r="J238" s="153"/>
      <c r="K238" s="153"/>
      <c r="L238" s="153"/>
      <c r="M238" s="654"/>
      <c r="N238" s="655"/>
      <c r="O238" s="655"/>
      <c r="P238" s="153"/>
      <c r="Q238" s="153"/>
      <c r="R238" s="153"/>
      <c r="S238" s="153"/>
      <c r="T238" s="153"/>
      <c r="U238" s="153"/>
      <c r="V238" s="153"/>
      <c r="W238" s="153"/>
      <c r="X238" s="153"/>
      <c r="Y238" s="153"/>
    </row>
    <row r="239" spans="1:25">
      <c r="A239" s="153"/>
      <c r="B239" s="745"/>
      <c r="C239" s="153"/>
      <c r="D239" s="153"/>
      <c r="E239" s="153"/>
      <c r="F239" s="153"/>
      <c r="G239" s="153"/>
      <c r="H239" s="153"/>
      <c r="I239" s="153"/>
      <c r="J239" s="153"/>
      <c r="K239" s="153"/>
      <c r="L239" s="153"/>
      <c r="M239" s="654"/>
      <c r="N239" s="655"/>
      <c r="O239" s="655"/>
      <c r="P239" s="153"/>
      <c r="Q239" s="153"/>
      <c r="R239" s="153"/>
      <c r="S239" s="153"/>
      <c r="T239" s="153"/>
      <c r="U239" s="153"/>
      <c r="V239" s="153"/>
      <c r="W239" s="153"/>
      <c r="X239" s="153"/>
      <c r="Y239" s="153"/>
    </row>
    <row r="240" spans="1:25">
      <c r="A240" s="153"/>
      <c r="B240" s="745"/>
      <c r="C240" s="153"/>
      <c r="D240" s="153"/>
      <c r="E240" s="153"/>
      <c r="F240" s="153"/>
      <c r="G240" s="153"/>
      <c r="H240" s="153"/>
      <c r="I240" s="153"/>
      <c r="J240" s="153"/>
      <c r="K240" s="153"/>
      <c r="L240" s="153"/>
      <c r="M240" s="654"/>
      <c r="N240" s="655"/>
      <c r="O240" s="655"/>
      <c r="P240" s="153"/>
      <c r="Q240" s="153"/>
      <c r="R240" s="153"/>
      <c r="S240" s="153"/>
      <c r="T240" s="153"/>
      <c r="U240" s="153"/>
      <c r="V240" s="153"/>
      <c r="W240" s="153"/>
      <c r="X240" s="153"/>
      <c r="Y240" s="153"/>
    </row>
    <row r="241" spans="1:25">
      <c r="A241" s="153"/>
      <c r="B241" s="745"/>
      <c r="C241" s="153"/>
      <c r="D241" s="153"/>
      <c r="E241" s="153"/>
      <c r="F241" s="153"/>
      <c r="G241" s="153"/>
      <c r="H241" s="153"/>
      <c r="I241" s="153"/>
      <c r="J241" s="153"/>
      <c r="K241" s="153"/>
      <c r="L241" s="153"/>
      <c r="M241" s="654"/>
      <c r="N241" s="655"/>
      <c r="O241" s="655"/>
      <c r="P241" s="153"/>
      <c r="Q241" s="153"/>
      <c r="R241" s="153"/>
      <c r="S241" s="153"/>
      <c r="T241" s="153"/>
      <c r="U241" s="153"/>
      <c r="V241" s="153"/>
      <c r="W241" s="153"/>
      <c r="X241" s="153"/>
      <c r="Y241" s="153"/>
    </row>
    <row r="242" spans="1:25">
      <c r="A242" s="153"/>
      <c r="B242" s="745"/>
      <c r="C242" s="153"/>
      <c r="D242" s="153"/>
      <c r="E242" s="153"/>
      <c r="F242" s="153"/>
      <c r="G242" s="153"/>
      <c r="H242" s="153"/>
      <c r="I242" s="153"/>
      <c r="J242" s="153"/>
      <c r="K242" s="153"/>
      <c r="L242" s="153"/>
      <c r="M242" s="654"/>
      <c r="N242" s="655"/>
      <c r="O242" s="655"/>
      <c r="P242" s="153"/>
      <c r="Q242" s="153"/>
      <c r="R242" s="153"/>
      <c r="S242" s="153"/>
      <c r="T242" s="153"/>
      <c r="U242" s="153"/>
      <c r="V242" s="153"/>
      <c r="W242" s="153"/>
      <c r="X242" s="153"/>
      <c r="Y242" s="153"/>
    </row>
    <row r="243" spans="1:25">
      <c r="A243" s="153"/>
      <c r="B243" s="745"/>
      <c r="C243" s="153"/>
      <c r="D243" s="153"/>
      <c r="E243" s="153"/>
      <c r="F243" s="153"/>
      <c r="G243" s="153"/>
      <c r="H243" s="153"/>
      <c r="I243" s="153"/>
      <c r="J243" s="153"/>
      <c r="K243" s="153"/>
      <c r="L243" s="153"/>
      <c r="M243" s="654"/>
      <c r="N243" s="655"/>
      <c r="O243" s="655"/>
      <c r="P243" s="153"/>
      <c r="Q243" s="153"/>
      <c r="R243" s="153"/>
      <c r="S243" s="153"/>
      <c r="T243" s="153"/>
      <c r="U243" s="153"/>
      <c r="V243" s="153"/>
      <c r="W243" s="153"/>
      <c r="X243" s="153"/>
      <c r="Y243" s="153"/>
    </row>
    <row r="244" spans="1:25">
      <c r="A244" s="153"/>
      <c r="B244" s="745"/>
      <c r="C244" s="153"/>
      <c r="D244" s="153"/>
      <c r="E244" s="153"/>
      <c r="F244" s="153"/>
      <c r="G244" s="153"/>
      <c r="H244" s="153"/>
      <c r="I244" s="153"/>
      <c r="J244" s="153"/>
      <c r="K244" s="153"/>
      <c r="L244" s="153"/>
      <c r="M244" s="654"/>
      <c r="N244" s="655"/>
      <c r="O244" s="655"/>
      <c r="P244" s="153"/>
      <c r="Q244" s="153"/>
      <c r="R244" s="153"/>
      <c r="S244" s="153"/>
      <c r="T244" s="153"/>
      <c r="U244" s="153"/>
      <c r="V244" s="153"/>
      <c r="W244" s="153"/>
      <c r="X244" s="153"/>
      <c r="Y244" s="153"/>
    </row>
    <row r="245" spans="1:25">
      <c r="A245" s="153"/>
      <c r="B245" s="745"/>
      <c r="C245" s="153"/>
      <c r="D245" s="153"/>
      <c r="E245" s="153"/>
      <c r="F245" s="153"/>
      <c r="G245" s="153"/>
      <c r="H245" s="153"/>
      <c r="I245" s="153"/>
      <c r="J245" s="153"/>
      <c r="K245" s="153"/>
      <c r="L245" s="153"/>
      <c r="M245" s="654"/>
      <c r="N245" s="655"/>
      <c r="O245" s="655"/>
      <c r="P245" s="153"/>
      <c r="Q245" s="153"/>
      <c r="R245" s="153"/>
      <c r="S245" s="153"/>
      <c r="T245" s="153"/>
      <c r="U245" s="153"/>
      <c r="V245" s="153"/>
      <c r="W245" s="153"/>
      <c r="X245" s="153"/>
      <c r="Y245" s="153"/>
    </row>
    <row r="246" spans="1:25">
      <c r="A246" s="153"/>
      <c r="B246" s="745"/>
      <c r="C246" s="153"/>
      <c r="D246" s="153"/>
      <c r="E246" s="153"/>
      <c r="F246" s="153"/>
      <c r="G246" s="153"/>
      <c r="H246" s="153"/>
      <c r="I246" s="153"/>
      <c r="J246" s="153"/>
      <c r="K246" s="153"/>
      <c r="L246" s="153"/>
      <c r="M246" s="654"/>
      <c r="N246" s="655"/>
      <c r="O246" s="655"/>
      <c r="P246" s="153"/>
      <c r="Q246" s="153"/>
      <c r="R246" s="153"/>
      <c r="S246" s="153"/>
      <c r="T246" s="153"/>
      <c r="U246" s="153"/>
      <c r="V246" s="153"/>
      <c r="W246" s="153"/>
      <c r="X246" s="153"/>
      <c r="Y246" s="153"/>
    </row>
    <row r="247" spans="1:25">
      <c r="A247" s="153"/>
      <c r="B247" s="745"/>
      <c r="C247" s="153"/>
      <c r="D247" s="153"/>
      <c r="E247" s="153"/>
      <c r="F247" s="153"/>
      <c r="G247" s="153"/>
      <c r="H247" s="153"/>
      <c r="I247" s="153"/>
      <c r="J247" s="153"/>
      <c r="K247" s="153"/>
      <c r="L247" s="153"/>
      <c r="M247" s="654"/>
      <c r="N247" s="655"/>
      <c r="O247" s="655"/>
      <c r="P247" s="153"/>
      <c r="Q247" s="153"/>
      <c r="R247" s="153"/>
      <c r="S247" s="153"/>
      <c r="T247" s="153"/>
      <c r="U247" s="153"/>
      <c r="V247" s="153"/>
      <c r="W247" s="153"/>
      <c r="X247" s="153"/>
      <c r="Y247" s="153"/>
    </row>
    <row r="248" spans="1:25">
      <c r="A248" s="153"/>
      <c r="B248" s="745"/>
      <c r="C248" s="153"/>
      <c r="D248" s="153"/>
      <c r="E248" s="153"/>
      <c r="F248" s="153"/>
      <c r="G248" s="153"/>
      <c r="H248" s="153"/>
      <c r="I248" s="153"/>
      <c r="J248" s="153"/>
      <c r="K248" s="153"/>
      <c r="L248" s="153"/>
      <c r="M248" s="654"/>
      <c r="N248" s="655"/>
      <c r="O248" s="655"/>
      <c r="P248" s="153"/>
      <c r="Q248" s="153"/>
      <c r="R248" s="153"/>
      <c r="S248" s="153"/>
      <c r="T248" s="153"/>
      <c r="U248" s="153"/>
      <c r="V248" s="153"/>
      <c r="W248" s="153"/>
      <c r="X248" s="153"/>
      <c r="Y248" s="153"/>
    </row>
    <row r="249" spans="1:25">
      <c r="A249" s="153"/>
      <c r="B249" s="745"/>
      <c r="C249" s="153"/>
      <c r="D249" s="153"/>
      <c r="E249" s="153"/>
      <c r="F249" s="153"/>
      <c r="G249" s="153"/>
      <c r="H249" s="153"/>
      <c r="I249" s="153"/>
      <c r="J249" s="153"/>
      <c r="K249" s="153"/>
      <c r="L249" s="153"/>
      <c r="M249" s="654"/>
      <c r="N249" s="655"/>
      <c r="O249" s="655"/>
      <c r="P249" s="153"/>
      <c r="Q249" s="153"/>
      <c r="R249" s="153"/>
      <c r="S249" s="153"/>
      <c r="T249" s="153"/>
      <c r="U249" s="153"/>
      <c r="V249" s="153"/>
      <c r="W249" s="153"/>
      <c r="X249" s="153"/>
      <c r="Y249" s="153"/>
    </row>
    <row r="250" spans="1:25">
      <c r="A250" s="153"/>
      <c r="B250" s="745"/>
      <c r="C250" s="153"/>
      <c r="D250" s="153"/>
      <c r="E250" s="153"/>
      <c r="F250" s="153"/>
      <c r="G250" s="153"/>
      <c r="H250" s="153"/>
      <c r="I250" s="153"/>
      <c r="J250" s="153"/>
      <c r="K250" s="153"/>
      <c r="L250" s="153"/>
      <c r="M250" s="654"/>
      <c r="N250" s="655"/>
      <c r="O250" s="655"/>
      <c r="P250" s="153"/>
      <c r="Q250" s="153"/>
      <c r="R250" s="153"/>
      <c r="S250" s="153"/>
      <c r="T250" s="153"/>
      <c r="U250" s="153"/>
      <c r="V250" s="153"/>
      <c r="W250" s="153"/>
      <c r="X250" s="153"/>
      <c r="Y250" s="153"/>
    </row>
    <row r="251" spans="1:25">
      <c r="A251" s="153"/>
      <c r="B251" s="745"/>
      <c r="C251" s="153"/>
      <c r="D251" s="153"/>
      <c r="E251" s="153"/>
      <c r="F251" s="153"/>
      <c r="G251" s="153"/>
      <c r="H251" s="153"/>
      <c r="I251" s="153"/>
      <c r="J251" s="153"/>
      <c r="K251" s="153"/>
      <c r="L251" s="153"/>
      <c r="M251" s="654"/>
      <c r="N251" s="655"/>
      <c r="O251" s="655"/>
      <c r="P251" s="153"/>
      <c r="Q251" s="153"/>
      <c r="R251" s="153"/>
      <c r="S251" s="153"/>
      <c r="T251" s="153"/>
      <c r="U251" s="153"/>
      <c r="V251" s="153"/>
      <c r="W251" s="153"/>
      <c r="X251" s="153"/>
      <c r="Y251" s="153"/>
    </row>
    <row r="252" spans="1:25">
      <c r="A252" s="153"/>
      <c r="B252" s="745"/>
      <c r="C252" s="153"/>
      <c r="D252" s="153"/>
      <c r="E252" s="153"/>
      <c r="F252" s="153"/>
      <c r="G252" s="153"/>
      <c r="H252" s="153"/>
      <c r="I252" s="153"/>
      <c r="J252" s="153"/>
      <c r="K252" s="153"/>
      <c r="L252" s="153"/>
      <c r="M252" s="654"/>
      <c r="N252" s="655"/>
      <c r="O252" s="655"/>
      <c r="P252" s="153"/>
      <c r="Q252" s="153"/>
      <c r="R252" s="153"/>
      <c r="S252" s="153"/>
      <c r="T252" s="153"/>
      <c r="U252" s="153"/>
      <c r="V252" s="153"/>
      <c r="W252" s="153"/>
      <c r="X252" s="153"/>
      <c r="Y252" s="153"/>
    </row>
    <row r="253" spans="1:25">
      <c r="A253" s="153"/>
      <c r="B253" s="745"/>
      <c r="C253" s="153"/>
      <c r="D253" s="153"/>
      <c r="E253" s="153"/>
      <c r="F253" s="153"/>
      <c r="G253" s="153"/>
      <c r="H253" s="153"/>
      <c r="I253" s="153"/>
      <c r="J253" s="153"/>
      <c r="K253" s="153"/>
      <c r="L253" s="153"/>
      <c r="M253" s="654"/>
      <c r="N253" s="655"/>
      <c r="O253" s="655"/>
      <c r="P253" s="153"/>
      <c r="Q253" s="153"/>
      <c r="R253" s="153"/>
      <c r="S253" s="153"/>
      <c r="T253" s="153"/>
      <c r="U253" s="153"/>
      <c r="V253" s="153"/>
      <c r="W253" s="153"/>
      <c r="X253" s="153"/>
      <c r="Y253" s="153"/>
    </row>
    <row r="254" spans="1:25">
      <c r="A254" s="153"/>
      <c r="B254" s="745"/>
      <c r="C254" s="153"/>
      <c r="D254" s="153"/>
      <c r="E254" s="153"/>
      <c r="F254" s="153"/>
      <c r="G254" s="153"/>
      <c r="H254" s="153"/>
      <c r="I254" s="153"/>
      <c r="J254" s="153"/>
      <c r="K254" s="153"/>
      <c r="L254" s="153"/>
      <c r="M254" s="654"/>
      <c r="N254" s="655"/>
      <c r="O254" s="655"/>
      <c r="P254" s="153"/>
      <c r="Q254" s="153"/>
      <c r="R254" s="153"/>
      <c r="S254" s="153"/>
      <c r="T254" s="153"/>
      <c r="U254" s="153"/>
      <c r="V254" s="153"/>
      <c r="W254" s="153"/>
      <c r="X254" s="153"/>
      <c r="Y254" s="153"/>
    </row>
    <row r="255" spans="1:25">
      <c r="A255" s="153"/>
      <c r="B255" s="745"/>
      <c r="C255" s="153"/>
      <c r="D255" s="153"/>
      <c r="E255" s="153"/>
      <c r="F255" s="153"/>
      <c r="G255" s="153"/>
      <c r="H255" s="153"/>
      <c r="I255" s="153"/>
      <c r="J255" s="153"/>
      <c r="K255" s="153"/>
      <c r="L255" s="153"/>
      <c r="M255" s="654"/>
      <c r="N255" s="655"/>
      <c r="O255" s="655"/>
      <c r="P255" s="153"/>
      <c r="Q255" s="153"/>
      <c r="R255" s="153"/>
      <c r="S255" s="153"/>
      <c r="T255" s="153"/>
      <c r="U255" s="153"/>
      <c r="V255" s="153"/>
      <c r="W255" s="153"/>
      <c r="X255" s="153"/>
      <c r="Y255" s="153"/>
    </row>
    <row r="256" spans="1:25">
      <c r="A256" s="153"/>
      <c r="B256" s="745"/>
      <c r="C256" s="153"/>
      <c r="D256" s="153"/>
      <c r="E256" s="153"/>
      <c r="F256" s="153"/>
      <c r="G256" s="153"/>
      <c r="H256" s="153"/>
      <c r="I256" s="153"/>
      <c r="J256" s="153"/>
      <c r="K256" s="153"/>
      <c r="L256" s="153"/>
      <c r="M256" s="654"/>
      <c r="N256" s="655"/>
      <c r="O256" s="655"/>
      <c r="P256" s="153"/>
      <c r="Q256" s="153"/>
      <c r="R256" s="153"/>
      <c r="S256" s="153"/>
      <c r="T256" s="153"/>
      <c r="U256" s="153"/>
      <c r="V256" s="153"/>
      <c r="W256" s="153"/>
      <c r="X256" s="153"/>
      <c r="Y256" s="153"/>
    </row>
    <row r="257" spans="1:25">
      <c r="A257" s="153"/>
      <c r="B257" s="745"/>
      <c r="C257" s="153"/>
      <c r="D257" s="153"/>
      <c r="E257" s="153"/>
      <c r="F257" s="153"/>
      <c r="G257" s="153"/>
      <c r="H257" s="153"/>
      <c r="I257" s="153"/>
      <c r="J257" s="153"/>
      <c r="K257" s="153"/>
      <c r="L257" s="153"/>
      <c r="M257" s="654"/>
      <c r="N257" s="655"/>
      <c r="O257" s="655"/>
      <c r="P257" s="153"/>
      <c r="Q257" s="153"/>
      <c r="R257" s="153"/>
      <c r="S257" s="153"/>
      <c r="T257" s="153"/>
      <c r="U257" s="153"/>
      <c r="V257" s="153"/>
      <c r="W257" s="153"/>
      <c r="X257" s="153"/>
      <c r="Y257" s="153"/>
    </row>
    <row r="258" spans="1:25">
      <c r="A258" s="153"/>
      <c r="B258" s="745"/>
      <c r="C258" s="153"/>
      <c r="D258" s="153"/>
      <c r="E258" s="153"/>
      <c r="F258" s="153"/>
      <c r="G258" s="153"/>
      <c r="H258" s="153"/>
      <c r="I258" s="153"/>
      <c r="J258" s="153"/>
      <c r="K258" s="153"/>
      <c r="L258" s="153"/>
      <c r="M258" s="654"/>
      <c r="N258" s="655"/>
      <c r="O258" s="655"/>
      <c r="P258" s="153"/>
      <c r="Q258" s="153"/>
      <c r="R258" s="153"/>
      <c r="S258" s="153"/>
      <c r="T258" s="153"/>
      <c r="U258" s="153"/>
      <c r="V258" s="153"/>
      <c r="W258" s="153"/>
      <c r="X258" s="153"/>
      <c r="Y258" s="153"/>
    </row>
    <row r="259" spans="1:25">
      <c r="A259" s="153"/>
      <c r="B259" s="745"/>
      <c r="C259" s="153"/>
      <c r="D259" s="153"/>
      <c r="E259" s="153"/>
      <c r="F259" s="153"/>
      <c r="G259" s="153"/>
      <c r="H259" s="153"/>
      <c r="I259" s="153"/>
      <c r="J259" s="153"/>
      <c r="K259" s="153"/>
      <c r="L259" s="153"/>
      <c r="M259" s="654"/>
      <c r="N259" s="655"/>
      <c r="O259" s="655"/>
      <c r="P259" s="153"/>
      <c r="Q259" s="153"/>
      <c r="R259" s="153"/>
      <c r="S259" s="153"/>
      <c r="T259" s="153"/>
      <c r="U259" s="153"/>
      <c r="V259" s="153"/>
      <c r="W259" s="153"/>
      <c r="X259" s="153"/>
      <c r="Y259" s="153"/>
    </row>
    <row r="260" spans="1:25">
      <c r="A260" s="153"/>
      <c r="B260" s="745"/>
      <c r="C260" s="153"/>
      <c r="D260" s="153"/>
      <c r="E260" s="153"/>
      <c r="F260" s="153"/>
      <c r="G260" s="153"/>
      <c r="H260" s="153"/>
      <c r="I260" s="153"/>
      <c r="J260" s="153"/>
      <c r="K260" s="153"/>
      <c r="L260" s="153"/>
      <c r="M260" s="654"/>
      <c r="N260" s="655"/>
      <c r="O260" s="655"/>
      <c r="P260" s="153"/>
      <c r="Q260" s="153"/>
      <c r="R260" s="153"/>
      <c r="S260" s="153"/>
      <c r="T260" s="153"/>
      <c r="U260" s="153"/>
      <c r="V260" s="153"/>
      <c r="W260" s="153"/>
      <c r="X260" s="153"/>
      <c r="Y260" s="153"/>
    </row>
    <row r="261" spans="1:25">
      <c r="A261" s="153"/>
      <c r="B261" s="745"/>
      <c r="C261" s="153"/>
      <c r="D261" s="153"/>
      <c r="E261" s="153"/>
      <c r="F261" s="153"/>
      <c r="G261" s="153"/>
      <c r="H261" s="153"/>
      <c r="I261" s="153"/>
      <c r="J261" s="153"/>
      <c r="K261" s="153"/>
      <c r="L261" s="153"/>
      <c r="M261" s="654"/>
      <c r="N261" s="655"/>
      <c r="O261" s="655"/>
      <c r="P261" s="153"/>
      <c r="Q261" s="153"/>
      <c r="R261" s="153"/>
      <c r="S261" s="153"/>
      <c r="T261" s="153"/>
      <c r="U261" s="153"/>
      <c r="V261" s="153"/>
      <c r="W261" s="153"/>
      <c r="X261" s="153"/>
      <c r="Y261" s="153"/>
    </row>
    <row r="262" spans="1:25">
      <c r="A262" s="153"/>
      <c r="B262" s="745"/>
      <c r="C262" s="153"/>
      <c r="D262" s="153"/>
      <c r="E262" s="153"/>
      <c r="F262" s="153"/>
      <c r="G262" s="153"/>
      <c r="H262" s="153"/>
      <c r="I262" s="153"/>
      <c r="J262" s="153"/>
      <c r="K262" s="153"/>
      <c r="L262" s="153"/>
      <c r="M262" s="654"/>
      <c r="N262" s="655"/>
      <c r="O262" s="655"/>
      <c r="P262" s="153"/>
      <c r="Q262" s="153"/>
      <c r="R262" s="153"/>
      <c r="S262" s="153"/>
      <c r="T262" s="153"/>
      <c r="U262" s="153"/>
      <c r="V262" s="153"/>
      <c r="W262" s="153"/>
      <c r="X262" s="153"/>
      <c r="Y262" s="153"/>
    </row>
    <row r="263" spans="1:25">
      <c r="A263" s="153"/>
      <c r="B263" s="745"/>
      <c r="C263" s="153"/>
      <c r="D263" s="153"/>
      <c r="E263" s="153"/>
      <c r="F263" s="153"/>
      <c r="G263" s="153"/>
      <c r="H263" s="153"/>
      <c r="I263" s="153"/>
      <c r="J263" s="153"/>
      <c r="K263" s="153"/>
      <c r="L263" s="153"/>
      <c r="M263" s="654"/>
      <c r="N263" s="655"/>
      <c r="O263" s="655"/>
      <c r="P263" s="153"/>
      <c r="Q263" s="153"/>
      <c r="R263" s="153"/>
      <c r="S263" s="153"/>
      <c r="T263" s="153"/>
      <c r="U263" s="153"/>
      <c r="V263" s="153"/>
      <c r="W263" s="153"/>
      <c r="X263" s="153"/>
      <c r="Y263" s="153"/>
    </row>
    <row r="264" spans="1:25">
      <c r="A264" s="153"/>
      <c r="B264" s="745"/>
      <c r="C264" s="153"/>
      <c r="D264" s="153"/>
      <c r="E264" s="153"/>
      <c r="F264" s="153"/>
      <c r="G264" s="153"/>
      <c r="H264" s="153"/>
      <c r="I264" s="153"/>
      <c r="J264" s="153"/>
      <c r="K264" s="153"/>
      <c r="L264" s="153"/>
      <c r="M264" s="654"/>
      <c r="N264" s="655"/>
      <c r="O264" s="655"/>
      <c r="P264" s="153"/>
      <c r="Q264" s="153"/>
      <c r="R264" s="153"/>
      <c r="S264" s="153"/>
      <c r="T264" s="153"/>
      <c r="U264" s="153"/>
      <c r="V264" s="153"/>
      <c r="W264" s="153"/>
      <c r="X264" s="153"/>
      <c r="Y264" s="153"/>
    </row>
    <row r="265" spans="1:25">
      <c r="A265" s="153"/>
      <c r="B265" s="745"/>
      <c r="C265" s="153"/>
      <c r="D265" s="153"/>
      <c r="E265" s="153"/>
      <c r="F265" s="153"/>
      <c r="G265" s="153"/>
      <c r="H265" s="153"/>
      <c r="I265" s="153"/>
      <c r="J265" s="153"/>
      <c r="K265" s="153"/>
      <c r="L265" s="153"/>
      <c r="M265" s="654"/>
      <c r="N265" s="655"/>
      <c r="O265" s="655"/>
      <c r="P265" s="153"/>
      <c r="Q265" s="153"/>
      <c r="R265" s="153"/>
      <c r="S265" s="153"/>
      <c r="T265" s="153"/>
      <c r="U265" s="153"/>
      <c r="V265" s="153"/>
      <c r="W265" s="153"/>
      <c r="X265" s="153"/>
      <c r="Y265" s="153"/>
    </row>
    <row r="266" spans="1:25">
      <c r="A266" s="153"/>
      <c r="B266" s="745"/>
      <c r="C266" s="153"/>
      <c r="D266" s="153"/>
      <c r="E266" s="153"/>
      <c r="F266" s="153"/>
      <c r="G266" s="153"/>
      <c r="H266" s="153"/>
      <c r="I266" s="153"/>
      <c r="J266" s="153"/>
      <c r="K266" s="153"/>
      <c r="L266" s="153"/>
      <c r="M266" s="654"/>
      <c r="N266" s="655"/>
      <c r="O266" s="655"/>
      <c r="P266" s="153"/>
      <c r="Q266" s="153"/>
      <c r="R266" s="153"/>
      <c r="S266" s="153"/>
      <c r="T266" s="153"/>
      <c r="U266" s="153"/>
      <c r="V266" s="153"/>
      <c r="W266" s="153"/>
      <c r="X266" s="153"/>
      <c r="Y266" s="153"/>
    </row>
    <row r="267" spans="1:25">
      <c r="A267" s="153"/>
      <c r="B267" s="745"/>
      <c r="C267" s="153"/>
      <c r="D267" s="153"/>
      <c r="E267" s="153"/>
      <c r="F267" s="153"/>
      <c r="G267" s="153"/>
      <c r="H267" s="153"/>
      <c r="I267" s="153"/>
      <c r="J267" s="153"/>
      <c r="K267" s="153"/>
      <c r="L267" s="153"/>
      <c r="M267" s="654"/>
      <c r="N267" s="655"/>
      <c r="O267" s="655"/>
      <c r="P267" s="153"/>
      <c r="Q267" s="153"/>
      <c r="R267" s="153"/>
      <c r="S267" s="153"/>
      <c r="T267" s="153"/>
      <c r="U267" s="153"/>
      <c r="V267" s="153"/>
      <c r="W267" s="153"/>
      <c r="X267" s="153"/>
      <c r="Y267" s="153"/>
    </row>
    <row r="268" spans="1:25">
      <c r="A268" s="153"/>
      <c r="B268" s="745"/>
      <c r="C268" s="153"/>
      <c r="D268" s="153"/>
      <c r="E268" s="153"/>
      <c r="F268" s="153"/>
      <c r="G268" s="153"/>
      <c r="H268" s="153"/>
      <c r="I268" s="153"/>
      <c r="J268" s="153"/>
      <c r="K268" s="153"/>
      <c r="L268" s="153"/>
      <c r="M268" s="654"/>
      <c r="N268" s="655"/>
      <c r="O268" s="655"/>
      <c r="P268" s="153"/>
      <c r="Q268" s="153"/>
      <c r="R268" s="153"/>
      <c r="S268" s="153"/>
      <c r="T268" s="153"/>
      <c r="U268" s="153"/>
      <c r="V268" s="153"/>
      <c r="W268" s="153"/>
      <c r="X268" s="153"/>
      <c r="Y268" s="153"/>
    </row>
    <row r="269" spans="1:25">
      <c r="A269" s="153"/>
      <c r="B269" s="745"/>
      <c r="C269" s="153"/>
      <c r="D269" s="153"/>
      <c r="E269" s="153"/>
      <c r="F269" s="153"/>
      <c r="G269" s="153"/>
      <c r="H269" s="153"/>
      <c r="I269" s="153"/>
      <c r="J269" s="153"/>
      <c r="K269" s="153"/>
      <c r="L269" s="153"/>
      <c r="M269" s="654"/>
      <c r="N269" s="655"/>
      <c r="O269" s="655"/>
      <c r="P269" s="153"/>
      <c r="Q269" s="153"/>
      <c r="R269" s="153"/>
      <c r="S269" s="153"/>
      <c r="T269" s="153"/>
      <c r="U269" s="153"/>
      <c r="V269" s="153"/>
      <c r="W269" s="153"/>
      <c r="X269" s="153"/>
      <c r="Y269" s="153"/>
    </row>
    <row r="270" spans="1:25">
      <c r="A270" s="153"/>
      <c r="B270" s="745"/>
      <c r="C270" s="153"/>
      <c r="D270" s="153"/>
      <c r="E270" s="153"/>
      <c r="F270" s="153"/>
      <c r="G270" s="153"/>
      <c r="H270" s="153"/>
      <c r="I270" s="153"/>
      <c r="J270" s="153"/>
      <c r="K270" s="153"/>
      <c r="L270" s="153"/>
      <c r="M270" s="654"/>
      <c r="N270" s="655"/>
      <c r="O270" s="655"/>
      <c r="P270" s="153"/>
      <c r="Q270" s="153"/>
      <c r="R270" s="153"/>
      <c r="S270" s="153"/>
      <c r="T270" s="153"/>
      <c r="U270" s="153"/>
      <c r="V270" s="153"/>
      <c r="W270" s="153"/>
      <c r="X270" s="153"/>
      <c r="Y270" s="153"/>
    </row>
    <row r="271" spans="1:25">
      <c r="A271" s="153"/>
      <c r="B271" s="745"/>
      <c r="C271" s="153"/>
      <c r="D271" s="153"/>
      <c r="E271" s="153"/>
      <c r="F271" s="153"/>
      <c r="G271" s="153"/>
      <c r="H271" s="153"/>
      <c r="I271" s="153"/>
      <c r="J271" s="153"/>
      <c r="K271" s="153"/>
      <c r="L271" s="153"/>
      <c r="M271" s="654"/>
      <c r="N271" s="655"/>
      <c r="O271" s="655"/>
      <c r="P271" s="153"/>
      <c r="Q271" s="153"/>
      <c r="R271" s="153"/>
      <c r="S271" s="153"/>
      <c r="T271" s="153"/>
      <c r="U271" s="153"/>
      <c r="V271" s="153"/>
      <c r="W271" s="153"/>
      <c r="X271" s="153"/>
      <c r="Y271" s="153"/>
    </row>
    <row r="272" spans="1:25">
      <c r="A272" s="153"/>
      <c r="B272" s="745"/>
      <c r="C272" s="153"/>
      <c r="D272" s="153"/>
      <c r="E272" s="153"/>
      <c r="F272" s="153"/>
      <c r="G272" s="153"/>
      <c r="H272" s="153"/>
      <c r="I272" s="153"/>
      <c r="J272" s="153"/>
      <c r="K272" s="153"/>
      <c r="L272" s="153"/>
      <c r="M272" s="654"/>
      <c r="N272" s="655"/>
      <c r="O272" s="655"/>
      <c r="P272" s="153"/>
      <c r="Q272" s="153"/>
      <c r="R272" s="153"/>
      <c r="S272" s="153"/>
      <c r="T272" s="153"/>
      <c r="U272" s="153"/>
      <c r="V272" s="153"/>
      <c r="W272" s="153"/>
      <c r="X272" s="153"/>
      <c r="Y272" s="153"/>
    </row>
    <row r="273" spans="1:25">
      <c r="A273" s="153"/>
      <c r="B273" s="745"/>
      <c r="C273" s="153"/>
      <c r="D273" s="153"/>
      <c r="E273" s="153"/>
      <c r="F273" s="153"/>
      <c r="G273" s="153"/>
      <c r="H273" s="153"/>
      <c r="I273" s="153"/>
      <c r="J273" s="153"/>
      <c r="K273" s="153"/>
      <c r="L273" s="153"/>
      <c r="M273" s="654"/>
      <c r="N273" s="655"/>
      <c r="O273" s="655"/>
      <c r="P273" s="153"/>
      <c r="Q273" s="153"/>
      <c r="R273" s="153"/>
      <c r="S273" s="153"/>
      <c r="T273" s="153"/>
      <c r="U273" s="153"/>
      <c r="V273" s="153"/>
      <c r="W273" s="153"/>
      <c r="X273" s="153"/>
      <c r="Y273" s="153"/>
    </row>
    <row r="274" spans="1:25">
      <c r="A274" s="153"/>
      <c r="B274" s="745"/>
      <c r="C274" s="153"/>
      <c r="D274" s="153"/>
      <c r="E274" s="153"/>
      <c r="F274" s="153"/>
      <c r="G274" s="153"/>
      <c r="H274" s="153"/>
      <c r="I274" s="153"/>
      <c r="J274" s="153"/>
      <c r="K274" s="153"/>
      <c r="L274" s="153"/>
      <c r="M274" s="654"/>
      <c r="N274" s="655"/>
      <c r="O274" s="655"/>
      <c r="P274" s="153"/>
      <c r="Q274" s="153"/>
      <c r="R274" s="153"/>
      <c r="S274" s="153"/>
      <c r="T274" s="153"/>
      <c r="U274" s="153"/>
      <c r="V274" s="153"/>
      <c r="W274" s="153"/>
      <c r="X274" s="153"/>
      <c r="Y274" s="153"/>
    </row>
    <row r="275" spans="1:25">
      <c r="A275" s="153"/>
      <c r="B275" s="745"/>
      <c r="C275" s="153"/>
      <c r="D275" s="153"/>
      <c r="E275" s="153"/>
      <c r="F275" s="153"/>
      <c r="G275" s="153"/>
      <c r="H275" s="153"/>
      <c r="I275" s="153"/>
      <c r="J275" s="153"/>
      <c r="K275" s="153"/>
      <c r="L275" s="153"/>
      <c r="M275" s="654"/>
      <c r="N275" s="655"/>
      <c r="O275" s="655"/>
      <c r="P275" s="153"/>
      <c r="Q275" s="153"/>
      <c r="R275" s="153"/>
      <c r="S275" s="153"/>
      <c r="T275" s="153"/>
      <c r="U275" s="153"/>
      <c r="V275" s="153"/>
      <c r="W275" s="153"/>
      <c r="X275" s="153"/>
      <c r="Y275" s="153"/>
    </row>
    <row r="276" spans="1:25">
      <c r="A276" s="153"/>
      <c r="B276" s="745"/>
      <c r="C276" s="153"/>
      <c r="D276" s="153"/>
      <c r="E276" s="153"/>
      <c r="F276" s="153"/>
      <c r="G276" s="153"/>
      <c r="H276" s="153"/>
      <c r="I276" s="153"/>
      <c r="J276" s="153"/>
      <c r="K276" s="153"/>
      <c r="L276" s="153"/>
      <c r="M276" s="654"/>
      <c r="N276" s="655"/>
      <c r="O276" s="655"/>
      <c r="P276" s="153"/>
      <c r="Q276" s="153"/>
      <c r="R276" s="153"/>
      <c r="S276" s="153"/>
      <c r="T276" s="153"/>
      <c r="U276" s="153"/>
      <c r="V276" s="153"/>
      <c r="W276" s="153"/>
      <c r="X276" s="153"/>
      <c r="Y276" s="153"/>
    </row>
    <row r="277" spans="1:25">
      <c r="A277" s="153"/>
      <c r="B277" s="745"/>
      <c r="C277" s="153"/>
      <c r="D277" s="153"/>
      <c r="E277" s="153"/>
      <c r="F277" s="153"/>
      <c r="G277" s="153"/>
      <c r="H277" s="153"/>
      <c r="I277" s="153"/>
      <c r="J277" s="153"/>
      <c r="K277" s="153"/>
      <c r="L277" s="153"/>
      <c r="M277" s="654"/>
      <c r="N277" s="655"/>
      <c r="O277" s="655"/>
      <c r="P277" s="153"/>
      <c r="Q277" s="153"/>
      <c r="R277" s="153"/>
      <c r="S277" s="153"/>
      <c r="T277" s="153"/>
      <c r="U277" s="153"/>
      <c r="V277" s="153"/>
      <c r="W277" s="153"/>
      <c r="X277" s="153"/>
      <c r="Y277" s="153"/>
    </row>
    <row r="278" spans="1:25">
      <c r="A278" s="153"/>
      <c r="B278" s="745"/>
      <c r="C278" s="153"/>
      <c r="D278" s="153"/>
      <c r="E278" s="153"/>
      <c r="F278" s="153"/>
      <c r="G278" s="153"/>
      <c r="H278" s="153"/>
      <c r="I278" s="153"/>
      <c r="J278" s="153"/>
      <c r="K278" s="153"/>
      <c r="L278" s="153"/>
      <c r="M278" s="654"/>
      <c r="N278" s="655"/>
      <c r="O278" s="655"/>
      <c r="P278" s="153"/>
      <c r="Q278" s="153"/>
      <c r="R278" s="153"/>
      <c r="S278" s="153"/>
      <c r="T278" s="153"/>
      <c r="U278" s="153"/>
      <c r="V278" s="153"/>
      <c r="W278" s="153"/>
      <c r="X278" s="153"/>
      <c r="Y278" s="153"/>
    </row>
    <row r="279" spans="1:25">
      <c r="A279" s="153"/>
      <c r="B279" s="745"/>
      <c r="C279" s="153"/>
      <c r="D279" s="153"/>
      <c r="E279" s="153"/>
      <c r="F279" s="153"/>
      <c r="G279" s="153"/>
      <c r="H279" s="153"/>
      <c r="I279" s="153"/>
      <c r="J279" s="153"/>
      <c r="K279" s="153"/>
      <c r="L279" s="153"/>
      <c r="M279" s="654"/>
      <c r="N279" s="655"/>
      <c r="O279" s="655"/>
      <c r="P279" s="153"/>
      <c r="Q279" s="153"/>
      <c r="R279" s="153"/>
      <c r="S279" s="153"/>
      <c r="T279" s="153"/>
      <c r="U279" s="153"/>
      <c r="V279" s="153"/>
      <c r="W279" s="153"/>
      <c r="X279" s="153"/>
      <c r="Y279" s="153"/>
    </row>
    <row r="280" spans="1:25">
      <c r="A280" s="153"/>
      <c r="B280" s="745"/>
      <c r="C280" s="153"/>
      <c r="D280" s="153"/>
      <c r="E280" s="153"/>
      <c r="F280" s="153"/>
      <c r="G280" s="153"/>
      <c r="H280" s="153"/>
      <c r="I280" s="153"/>
      <c r="J280" s="153"/>
      <c r="K280" s="153"/>
      <c r="L280" s="153"/>
      <c r="M280" s="654"/>
      <c r="N280" s="655"/>
      <c r="O280" s="655"/>
      <c r="P280" s="153"/>
      <c r="Q280" s="153"/>
      <c r="R280" s="153"/>
      <c r="S280" s="153"/>
      <c r="T280" s="153"/>
      <c r="U280" s="153"/>
      <c r="V280" s="153"/>
      <c r="W280" s="153"/>
      <c r="X280" s="153"/>
      <c r="Y280" s="153"/>
    </row>
    <row r="281" spans="1:25">
      <c r="A281" s="153"/>
      <c r="B281" s="745"/>
      <c r="C281" s="153"/>
      <c r="D281" s="153"/>
      <c r="E281" s="153"/>
      <c r="F281" s="153"/>
      <c r="G281" s="153"/>
      <c r="H281" s="153"/>
      <c r="I281" s="153"/>
      <c r="J281" s="153"/>
      <c r="K281" s="153"/>
      <c r="L281" s="153"/>
      <c r="M281" s="654"/>
      <c r="N281" s="655"/>
      <c r="O281" s="655"/>
      <c r="P281" s="153"/>
      <c r="Q281" s="153"/>
      <c r="R281" s="153"/>
      <c r="S281" s="153"/>
      <c r="T281" s="153"/>
      <c r="U281" s="153"/>
      <c r="V281" s="153"/>
      <c r="W281" s="153"/>
      <c r="X281" s="153"/>
      <c r="Y281" s="153"/>
    </row>
    <row r="282" spans="1:25">
      <c r="A282" s="153"/>
      <c r="B282" s="745"/>
      <c r="C282" s="153"/>
      <c r="D282" s="153"/>
      <c r="E282" s="153"/>
      <c r="F282" s="153"/>
      <c r="G282" s="153"/>
      <c r="H282" s="153"/>
      <c r="I282" s="153"/>
      <c r="J282" s="153"/>
      <c r="K282" s="153"/>
      <c r="L282" s="153"/>
      <c r="M282" s="654"/>
      <c r="N282" s="655"/>
      <c r="O282" s="655"/>
      <c r="P282" s="153"/>
      <c r="Q282" s="153"/>
      <c r="R282" s="153"/>
      <c r="S282" s="153"/>
      <c r="T282" s="153"/>
      <c r="U282" s="153"/>
      <c r="V282" s="153"/>
      <c r="W282" s="153"/>
      <c r="X282" s="153"/>
      <c r="Y282" s="153"/>
    </row>
    <row r="283" spans="1:25">
      <c r="A283" s="153"/>
      <c r="B283" s="745"/>
      <c r="C283" s="153"/>
      <c r="D283" s="153"/>
      <c r="E283" s="153"/>
      <c r="F283" s="153"/>
      <c r="G283" s="153"/>
      <c r="H283" s="153"/>
      <c r="I283" s="153"/>
      <c r="J283" s="153"/>
      <c r="K283" s="153"/>
      <c r="L283" s="153"/>
      <c r="M283" s="654"/>
      <c r="N283" s="655"/>
      <c r="O283" s="655"/>
      <c r="P283" s="153"/>
      <c r="Q283" s="153"/>
      <c r="R283" s="153"/>
      <c r="S283" s="153"/>
      <c r="T283" s="153"/>
      <c r="U283" s="153"/>
      <c r="V283" s="153"/>
      <c r="W283" s="153"/>
      <c r="X283" s="153"/>
      <c r="Y283" s="153"/>
    </row>
    <row r="284" spans="1:25">
      <c r="A284" s="153"/>
      <c r="B284" s="745"/>
      <c r="C284" s="153"/>
      <c r="D284" s="153"/>
      <c r="E284" s="153"/>
      <c r="F284" s="153"/>
      <c r="G284" s="153"/>
      <c r="H284" s="153"/>
      <c r="I284" s="153"/>
      <c r="J284" s="153"/>
      <c r="K284" s="153"/>
      <c r="L284" s="153"/>
      <c r="M284" s="654"/>
      <c r="N284" s="655"/>
      <c r="O284" s="655"/>
      <c r="P284" s="153"/>
      <c r="Q284" s="153"/>
      <c r="R284" s="153"/>
      <c r="S284" s="153"/>
      <c r="T284" s="153"/>
      <c r="U284" s="153"/>
      <c r="V284" s="153"/>
      <c r="W284" s="153"/>
      <c r="X284" s="153"/>
      <c r="Y284" s="153"/>
    </row>
    <row r="285" spans="1:25">
      <c r="A285" s="153"/>
      <c r="B285" s="745"/>
      <c r="C285" s="153"/>
      <c r="D285" s="153"/>
      <c r="E285" s="153"/>
      <c r="F285" s="153"/>
      <c r="G285" s="153"/>
      <c r="H285" s="153"/>
      <c r="I285" s="153"/>
      <c r="J285" s="153"/>
      <c r="K285" s="153"/>
      <c r="L285" s="153"/>
      <c r="M285" s="654"/>
      <c r="N285" s="655"/>
      <c r="O285" s="655"/>
      <c r="P285" s="153"/>
      <c r="Q285" s="153"/>
      <c r="R285" s="153"/>
      <c r="S285" s="153"/>
      <c r="T285" s="153"/>
      <c r="U285" s="153"/>
      <c r="V285" s="153"/>
      <c r="W285" s="153"/>
      <c r="X285" s="153"/>
      <c r="Y285" s="153"/>
    </row>
    <row r="286" spans="1:25">
      <c r="A286" s="153"/>
      <c r="B286" s="745"/>
      <c r="C286" s="153"/>
      <c r="D286" s="153"/>
      <c r="E286" s="153"/>
      <c r="F286" s="153"/>
      <c r="G286" s="153"/>
      <c r="H286" s="153"/>
      <c r="I286" s="153"/>
      <c r="J286" s="153"/>
      <c r="K286" s="153"/>
      <c r="L286" s="153"/>
      <c r="M286" s="654"/>
      <c r="N286" s="655"/>
      <c r="O286" s="655"/>
      <c r="P286" s="153"/>
      <c r="Q286" s="153"/>
      <c r="R286" s="153"/>
      <c r="S286" s="153"/>
      <c r="T286" s="153"/>
      <c r="U286" s="153"/>
      <c r="V286" s="153"/>
      <c r="W286" s="153"/>
      <c r="X286" s="153"/>
      <c r="Y286" s="153"/>
    </row>
    <row r="287" spans="1:25">
      <c r="A287" s="153"/>
      <c r="B287" s="745"/>
      <c r="C287" s="153"/>
      <c r="D287" s="153"/>
      <c r="E287" s="153"/>
      <c r="F287" s="153"/>
      <c r="G287" s="153"/>
      <c r="H287" s="153"/>
      <c r="I287" s="153"/>
      <c r="J287" s="153"/>
      <c r="K287" s="153"/>
      <c r="L287" s="153"/>
      <c r="M287" s="654"/>
      <c r="N287" s="655"/>
      <c r="O287" s="655"/>
      <c r="P287" s="153"/>
      <c r="Q287" s="153"/>
      <c r="R287" s="153"/>
      <c r="S287" s="153"/>
      <c r="T287" s="153"/>
      <c r="U287" s="153"/>
      <c r="V287" s="153"/>
      <c r="W287" s="153"/>
      <c r="X287" s="153"/>
      <c r="Y287" s="153"/>
    </row>
    <row r="288" spans="1:25">
      <c r="A288" s="153"/>
      <c r="B288" s="745"/>
      <c r="C288" s="153"/>
      <c r="D288" s="153"/>
      <c r="E288" s="153"/>
      <c r="F288" s="153"/>
      <c r="G288" s="153"/>
      <c r="H288" s="153"/>
      <c r="I288" s="153"/>
      <c r="J288" s="153"/>
      <c r="K288" s="153"/>
      <c r="L288" s="153"/>
      <c r="M288" s="654"/>
      <c r="N288" s="655"/>
      <c r="O288" s="655"/>
      <c r="P288" s="153"/>
      <c r="Q288" s="153"/>
      <c r="R288" s="153"/>
      <c r="S288" s="153"/>
      <c r="T288" s="153"/>
      <c r="U288" s="153"/>
      <c r="V288" s="153"/>
      <c r="W288" s="153"/>
      <c r="X288" s="153"/>
      <c r="Y288" s="153"/>
    </row>
    <row r="289" spans="1:25">
      <c r="A289" s="153"/>
      <c r="B289" s="745"/>
      <c r="C289" s="153"/>
      <c r="D289" s="153"/>
      <c r="E289" s="153"/>
      <c r="F289" s="153"/>
      <c r="G289" s="153"/>
      <c r="H289" s="153"/>
      <c r="I289" s="153"/>
      <c r="J289" s="153"/>
      <c r="K289" s="153"/>
      <c r="L289" s="153"/>
      <c r="M289" s="654"/>
      <c r="N289" s="655"/>
      <c r="O289" s="655"/>
      <c r="P289" s="153"/>
      <c r="Q289" s="153"/>
      <c r="R289" s="153"/>
      <c r="S289" s="153"/>
      <c r="T289" s="153"/>
      <c r="U289" s="153"/>
      <c r="V289" s="153"/>
      <c r="W289" s="153"/>
      <c r="X289" s="153"/>
      <c r="Y289" s="153"/>
    </row>
    <row r="290" spans="1:25">
      <c r="A290" s="153"/>
      <c r="B290" s="745"/>
      <c r="C290" s="153"/>
      <c r="D290" s="153"/>
      <c r="E290" s="153"/>
      <c r="F290" s="153"/>
      <c r="G290" s="153"/>
      <c r="H290" s="153"/>
      <c r="I290" s="153"/>
      <c r="J290" s="153"/>
      <c r="K290" s="153"/>
      <c r="L290" s="153"/>
      <c r="M290" s="654"/>
      <c r="N290" s="655"/>
      <c r="O290" s="655"/>
      <c r="P290" s="153"/>
      <c r="Q290" s="153"/>
      <c r="R290" s="153"/>
      <c r="S290" s="153"/>
      <c r="T290" s="153"/>
      <c r="U290" s="153"/>
      <c r="V290" s="153"/>
      <c r="W290" s="153"/>
      <c r="X290" s="153"/>
      <c r="Y290" s="153"/>
    </row>
    <row r="291" spans="1:25">
      <c r="A291" s="153"/>
      <c r="B291" s="745"/>
      <c r="C291" s="153"/>
      <c r="D291" s="153"/>
      <c r="E291" s="153"/>
      <c r="F291" s="153"/>
      <c r="G291" s="153"/>
      <c r="H291" s="153"/>
      <c r="I291" s="153"/>
      <c r="J291" s="153"/>
      <c r="K291" s="153"/>
      <c r="L291" s="153"/>
      <c r="M291" s="654"/>
      <c r="N291" s="655"/>
      <c r="O291" s="655"/>
      <c r="P291" s="153"/>
      <c r="Q291" s="153"/>
      <c r="R291" s="153"/>
      <c r="S291" s="153"/>
      <c r="T291" s="153"/>
      <c r="U291" s="153"/>
      <c r="V291" s="153"/>
      <c r="W291" s="153"/>
      <c r="X291" s="153"/>
      <c r="Y291" s="153"/>
    </row>
    <row r="292" spans="1:25">
      <c r="A292" s="153"/>
      <c r="B292" s="745"/>
      <c r="C292" s="153"/>
      <c r="D292" s="153"/>
      <c r="E292" s="153"/>
      <c r="F292" s="153"/>
      <c r="G292" s="153"/>
      <c r="H292" s="153"/>
      <c r="I292" s="153"/>
      <c r="J292" s="153"/>
      <c r="K292" s="153"/>
      <c r="L292" s="153"/>
      <c r="M292" s="654"/>
      <c r="N292" s="655"/>
      <c r="O292" s="655"/>
      <c r="P292" s="153"/>
      <c r="Q292" s="153"/>
      <c r="R292" s="153"/>
      <c r="S292" s="153"/>
      <c r="T292" s="153"/>
      <c r="U292" s="153"/>
      <c r="V292" s="153"/>
      <c r="W292" s="153"/>
      <c r="X292" s="153"/>
      <c r="Y292" s="153"/>
    </row>
    <row r="293" spans="1:25">
      <c r="A293" s="153"/>
      <c r="B293" s="745"/>
      <c r="C293" s="153"/>
      <c r="D293" s="153"/>
      <c r="E293" s="153"/>
      <c r="F293" s="153"/>
      <c r="G293" s="153"/>
      <c r="H293" s="153"/>
      <c r="I293" s="153"/>
      <c r="J293" s="153"/>
      <c r="K293" s="153"/>
      <c r="L293" s="153"/>
      <c r="M293" s="654"/>
      <c r="N293" s="655"/>
      <c r="O293" s="655"/>
      <c r="P293" s="153"/>
      <c r="Q293" s="153"/>
      <c r="R293" s="153"/>
      <c r="S293" s="153"/>
      <c r="T293" s="153"/>
      <c r="U293" s="153"/>
      <c r="V293" s="153"/>
      <c r="W293" s="153"/>
      <c r="X293" s="153"/>
      <c r="Y293" s="153"/>
    </row>
    <row r="294" spans="1:25">
      <c r="A294" s="153"/>
      <c r="B294" s="745"/>
      <c r="C294" s="153"/>
      <c r="D294" s="153"/>
      <c r="E294" s="153"/>
      <c r="F294" s="153"/>
      <c r="G294" s="153"/>
      <c r="H294" s="153"/>
      <c r="I294" s="153"/>
      <c r="J294" s="153"/>
      <c r="K294" s="153"/>
      <c r="L294" s="153"/>
      <c r="M294" s="654"/>
      <c r="N294" s="655"/>
      <c r="O294" s="655"/>
      <c r="P294" s="153"/>
      <c r="Q294" s="153"/>
      <c r="R294" s="153"/>
      <c r="S294" s="153"/>
      <c r="T294" s="153"/>
      <c r="U294" s="153"/>
      <c r="V294" s="153"/>
      <c r="W294" s="153"/>
      <c r="X294" s="153"/>
      <c r="Y294" s="153"/>
    </row>
    <row r="295" spans="1:25">
      <c r="A295" s="153"/>
      <c r="B295" s="745"/>
      <c r="C295" s="153"/>
      <c r="D295" s="153"/>
      <c r="E295" s="153"/>
      <c r="F295" s="153"/>
      <c r="G295" s="153"/>
      <c r="H295" s="153"/>
      <c r="I295" s="153"/>
      <c r="J295" s="153"/>
      <c r="K295" s="153"/>
      <c r="L295" s="153"/>
      <c r="M295" s="654"/>
      <c r="N295" s="655"/>
      <c r="O295" s="655"/>
      <c r="P295" s="153"/>
      <c r="Q295" s="153"/>
      <c r="R295" s="153"/>
      <c r="S295" s="153"/>
      <c r="T295" s="153"/>
      <c r="U295" s="153"/>
      <c r="V295" s="153"/>
      <c r="W295" s="153"/>
      <c r="X295" s="153"/>
      <c r="Y295" s="153"/>
    </row>
    <row r="296" spans="1:25">
      <c r="A296" s="153"/>
      <c r="B296" s="745"/>
      <c r="C296" s="153"/>
      <c r="D296" s="153"/>
      <c r="E296" s="153"/>
      <c r="F296" s="153"/>
      <c r="G296" s="153"/>
      <c r="H296" s="153"/>
      <c r="I296" s="153"/>
      <c r="J296" s="153"/>
      <c r="K296" s="153"/>
      <c r="L296" s="153"/>
      <c r="M296" s="654"/>
      <c r="N296" s="655"/>
      <c r="O296" s="655"/>
      <c r="P296" s="153"/>
      <c r="Q296" s="153"/>
      <c r="R296" s="153"/>
      <c r="S296" s="153"/>
      <c r="T296" s="153"/>
      <c r="U296" s="153"/>
      <c r="V296" s="153"/>
      <c r="W296" s="153"/>
      <c r="X296" s="153"/>
      <c r="Y296" s="153"/>
    </row>
    <row r="297" spans="1:25">
      <c r="A297" s="153"/>
      <c r="B297" s="745"/>
      <c r="C297" s="153"/>
      <c r="D297" s="153"/>
      <c r="E297" s="153"/>
      <c r="F297" s="153"/>
      <c r="G297" s="153"/>
      <c r="H297" s="153"/>
      <c r="I297" s="153"/>
      <c r="J297" s="153"/>
      <c r="K297" s="153"/>
      <c r="L297" s="153"/>
      <c r="M297" s="654"/>
      <c r="N297" s="655"/>
      <c r="O297" s="655"/>
      <c r="P297" s="153"/>
      <c r="Q297" s="153"/>
      <c r="R297" s="153"/>
      <c r="S297" s="153"/>
      <c r="T297" s="153"/>
      <c r="U297" s="153"/>
      <c r="V297" s="153"/>
      <c r="W297" s="153"/>
      <c r="X297" s="153"/>
      <c r="Y297" s="153"/>
    </row>
    <row r="298" spans="1:25">
      <c r="A298" s="153"/>
      <c r="B298" s="745"/>
      <c r="C298" s="153"/>
      <c r="D298" s="153"/>
      <c r="E298" s="153"/>
      <c r="F298" s="153"/>
      <c r="G298" s="153"/>
      <c r="H298" s="153"/>
      <c r="I298" s="153"/>
      <c r="J298" s="153"/>
      <c r="K298" s="153"/>
      <c r="L298" s="153"/>
      <c r="M298" s="654"/>
      <c r="N298" s="655"/>
      <c r="O298" s="655"/>
      <c r="P298" s="153"/>
      <c r="Q298" s="153"/>
      <c r="R298" s="153"/>
      <c r="S298" s="153"/>
      <c r="T298" s="153"/>
      <c r="U298" s="153"/>
      <c r="V298" s="153"/>
      <c r="W298" s="153"/>
      <c r="X298" s="153"/>
      <c r="Y298" s="153"/>
    </row>
    <row r="299" spans="1:25">
      <c r="A299" s="153"/>
      <c r="B299" s="745"/>
      <c r="C299" s="153"/>
      <c r="D299" s="153"/>
      <c r="E299" s="153"/>
      <c r="F299" s="153"/>
      <c r="G299" s="153"/>
      <c r="H299" s="153"/>
      <c r="I299" s="153"/>
      <c r="J299" s="153"/>
      <c r="K299" s="153"/>
      <c r="L299" s="153"/>
      <c r="M299" s="654"/>
      <c r="N299" s="655"/>
      <c r="O299" s="655"/>
      <c r="P299" s="153"/>
      <c r="Q299" s="153"/>
      <c r="R299" s="153"/>
      <c r="S299" s="153"/>
      <c r="T299" s="153"/>
      <c r="U299" s="153"/>
      <c r="V299" s="153"/>
      <c r="W299" s="153"/>
      <c r="X299" s="153"/>
      <c r="Y299" s="153"/>
    </row>
    <row r="300" spans="1:25">
      <c r="A300" s="153"/>
      <c r="B300" s="745"/>
      <c r="C300" s="153"/>
      <c r="D300" s="153"/>
      <c r="E300" s="153"/>
      <c r="F300" s="153"/>
      <c r="G300" s="153"/>
      <c r="H300" s="153"/>
      <c r="I300" s="153"/>
      <c r="J300" s="153"/>
      <c r="K300" s="153"/>
      <c r="L300" s="153"/>
      <c r="M300" s="654"/>
      <c r="N300" s="655"/>
      <c r="O300" s="655"/>
      <c r="P300" s="153"/>
      <c r="Q300" s="153"/>
      <c r="R300" s="153"/>
      <c r="S300" s="153"/>
      <c r="T300" s="153"/>
      <c r="U300" s="153"/>
      <c r="V300" s="153"/>
      <c r="W300" s="153"/>
      <c r="X300" s="153"/>
      <c r="Y300" s="153"/>
    </row>
    <row r="301" spans="1:25">
      <c r="A301" s="153"/>
      <c r="B301" s="745"/>
      <c r="C301" s="153"/>
      <c r="D301" s="153"/>
      <c r="E301" s="153"/>
      <c r="F301" s="153"/>
      <c r="G301" s="153"/>
      <c r="H301" s="153"/>
      <c r="I301" s="153"/>
      <c r="J301" s="153"/>
      <c r="K301" s="153"/>
      <c r="L301" s="153"/>
      <c r="M301" s="654"/>
      <c r="N301" s="655"/>
      <c r="O301" s="655"/>
      <c r="P301" s="153"/>
      <c r="Q301" s="153"/>
      <c r="R301" s="153"/>
      <c r="S301" s="153"/>
      <c r="T301" s="153"/>
      <c r="U301" s="153"/>
      <c r="V301" s="153"/>
      <c r="W301" s="153"/>
      <c r="X301" s="153"/>
      <c r="Y301" s="153"/>
    </row>
    <row r="302" spans="1:25">
      <c r="A302" s="153"/>
      <c r="B302" s="745"/>
      <c r="C302" s="153"/>
      <c r="D302" s="153"/>
      <c r="E302" s="153"/>
      <c r="F302" s="153"/>
      <c r="G302" s="153"/>
      <c r="H302" s="153"/>
      <c r="I302" s="153"/>
      <c r="J302" s="153"/>
      <c r="K302" s="153"/>
      <c r="L302" s="153"/>
      <c r="M302" s="654"/>
      <c r="N302" s="655"/>
      <c r="O302" s="655"/>
      <c r="P302" s="153"/>
      <c r="Q302" s="153"/>
      <c r="R302" s="153"/>
      <c r="S302" s="153"/>
      <c r="T302" s="153"/>
      <c r="U302" s="153"/>
      <c r="V302" s="153"/>
      <c r="W302" s="153"/>
      <c r="X302" s="153"/>
      <c r="Y302" s="153"/>
    </row>
    <row r="303" spans="1:25">
      <c r="A303" s="153"/>
      <c r="B303" s="745"/>
      <c r="C303" s="153"/>
      <c r="D303" s="153"/>
      <c r="E303" s="153"/>
      <c r="F303" s="153"/>
      <c r="G303" s="153"/>
      <c r="H303" s="153"/>
      <c r="I303" s="153"/>
      <c r="J303" s="153"/>
      <c r="K303" s="153"/>
      <c r="L303" s="153"/>
      <c r="M303" s="654"/>
      <c r="N303" s="655"/>
      <c r="O303" s="655"/>
      <c r="P303" s="153"/>
      <c r="Q303" s="153"/>
      <c r="R303" s="153"/>
      <c r="S303" s="153"/>
      <c r="T303" s="153"/>
      <c r="U303" s="153"/>
      <c r="V303" s="153"/>
      <c r="W303" s="153"/>
      <c r="X303" s="153"/>
      <c r="Y303" s="153"/>
    </row>
    <row r="304" spans="1:25">
      <c r="A304" s="153"/>
      <c r="B304" s="745"/>
      <c r="C304" s="153"/>
      <c r="D304" s="153"/>
      <c r="E304" s="153"/>
      <c r="F304" s="153"/>
      <c r="G304" s="153"/>
      <c r="H304" s="153"/>
      <c r="I304" s="153"/>
      <c r="J304" s="153"/>
      <c r="K304" s="153"/>
      <c r="L304" s="153"/>
      <c r="M304" s="654"/>
      <c r="N304" s="655"/>
      <c r="O304" s="655"/>
      <c r="P304" s="153"/>
      <c r="Q304" s="153"/>
      <c r="R304" s="153"/>
      <c r="S304" s="153"/>
      <c r="T304" s="153"/>
      <c r="U304" s="153"/>
      <c r="V304" s="153"/>
      <c r="W304" s="153"/>
      <c r="X304" s="153"/>
      <c r="Y304" s="153"/>
    </row>
    <row r="305" spans="1:25">
      <c r="A305" s="153"/>
      <c r="B305" s="745"/>
      <c r="C305" s="153"/>
      <c r="D305" s="153"/>
      <c r="E305" s="153"/>
      <c r="F305" s="153"/>
      <c r="G305" s="153"/>
      <c r="H305" s="153"/>
      <c r="I305" s="153"/>
      <c r="J305" s="153"/>
      <c r="K305" s="153"/>
      <c r="L305" s="153"/>
      <c r="M305" s="654"/>
      <c r="N305" s="655"/>
      <c r="O305" s="655"/>
      <c r="P305" s="153"/>
      <c r="Q305" s="153"/>
      <c r="R305" s="153"/>
      <c r="S305" s="153"/>
      <c r="T305" s="153"/>
      <c r="U305" s="153"/>
      <c r="V305" s="153"/>
      <c r="W305" s="153"/>
      <c r="X305" s="153"/>
      <c r="Y305" s="153"/>
    </row>
    <row r="306" spans="1:25">
      <c r="A306" s="153"/>
      <c r="B306" s="745"/>
      <c r="C306" s="153"/>
      <c r="D306" s="153"/>
      <c r="E306" s="153"/>
      <c r="F306" s="153"/>
      <c r="G306" s="153"/>
      <c r="H306" s="153"/>
      <c r="I306" s="153"/>
      <c r="J306" s="153"/>
      <c r="K306" s="153"/>
      <c r="L306" s="153"/>
      <c r="M306" s="654"/>
      <c r="N306" s="655"/>
      <c r="O306" s="655"/>
      <c r="P306" s="153"/>
      <c r="Q306" s="153"/>
      <c r="R306" s="153"/>
      <c r="S306" s="153"/>
      <c r="T306" s="153"/>
      <c r="U306" s="153"/>
      <c r="V306" s="153"/>
      <c r="W306" s="153"/>
      <c r="X306" s="153"/>
      <c r="Y306" s="153"/>
    </row>
    <row r="307" spans="1:25">
      <c r="A307" s="153"/>
      <c r="B307" s="745"/>
      <c r="C307" s="153"/>
      <c r="D307" s="153"/>
      <c r="E307" s="153"/>
      <c r="F307" s="153"/>
      <c r="G307" s="153"/>
      <c r="H307" s="153"/>
      <c r="I307" s="153"/>
      <c r="J307" s="153"/>
      <c r="K307" s="153"/>
      <c r="L307" s="153"/>
      <c r="M307" s="654"/>
      <c r="N307" s="655"/>
      <c r="O307" s="655"/>
      <c r="P307" s="153"/>
      <c r="Q307" s="153"/>
      <c r="R307" s="153"/>
      <c r="S307" s="153"/>
      <c r="T307" s="153"/>
      <c r="U307" s="153"/>
      <c r="V307" s="153"/>
      <c r="W307" s="153"/>
      <c r="X307" s="153"/>
      <c r="Y307" s="153"/>
    </row>
    <row r="308" spans="1:25">
      <c r="A308" s="153"/>
      <c r="B308" s="745"/>
      <c r="C308" s="153"/>
      <c r="D308" s="153"/>
      <c r="E308" s="153"/>
      <c r="F308" s="153"/>
      <c r="G308" s="153"/>
      <c r="H308" s="153"/>
      <c r="I308" s="153"/>
      <c r="J308" s="153"/>
      <c r="K308" s="153"/>
      <c r="L308" s="153"/>
      <c r="M308" s="654"/>
      <c r="N308" s="655"/>
      <c r="O308" s="655"/>
      <c r="P308" s="153"/>
      <c r="Q308" s="153"/>
      <c r="R308" s="153"/>
      <c r="S308" s="153"/>
      <c r="T308" s="153"/>
      <c r="U308" s="153"/>
      <c r="V308" s="153"/>
      <c r="W308" s="153"/>
      <c r="X308" s="153"/>
      <c r="Y308" s="153"/>
    </row>
    <row r="309" spans="1:25">
      <c r="A309" s="153"/>
      <c r="B309" s="745"/>
      <c r="C309" s="153"/>
      <c r="D309" s="153"/>
      <c r="E309" s="153"/>
      <c r="F309" s="153"/>
      <c r="G309" s="153"/>
      <c r="H309" s="153"/>
      <c r="I309" s="153"/>
      <c r="J309" s="153"/>
      <c r="K309" s="153"/>
      <c r="L309" s="153"/>
      <c r="M309" s="654"/>
      <c r="N309" s="655"/>
      <c r="O309" s="655"/>
      <c r="P309" s="153"/>
      <c r="Q309" s="153"/>
      <c r="R309" s="153"/>
      <c r="S309" s="153"/>
      <c r="T309" s="153"/>
      <c r="U309" s="153"/>
      <c r="V309" s="153"/>
      <c r="W309" s="153"/>
      <c r="X309" s="153"/>
      <c r="Y309" s="153"/>
    </row>
    <row r="310" spans="1:25">
      <c r="A310" s="153"/>
      <c r="B310" s="745"/>
      <c r="C310" s="153"/>
      <c r="D310" s="153"/>
      <c r="E310" s="153"/>
      <c r="F310" s="153"/>
      <c r="G310" s="153"/>
      <c r="H310" s="153"/>
      <c r="I310" s="153"/>
      <c r="J310" s="153"/>
      <c r="K310" s="153"/>
      <c r="L310" s="153"/>
      <c r="M310" s="654"/>
      <c r="N310" s="655"/>
      <c r="O310" s="655"/>
      <c r="P310" s="153"/>
      <c r="Q310" s="153"/>
      <c r="R310" s="153"/>
      <c r="S310" s="153"/>
      <c r="T310" s="153"/>
      <c r="U310" s="153"/>
      <c r="V310" s="153"/>
      <c r="W310" s="153"/>
      <c r="X310" s="153"/>
      <c r="Y310" s="153"/>
    </row>
    <row r="311" spans="1:25">
      <c r="A311" s="153"/>
      <c r="B311" s="745"/>
      <c r="C311" s="153"/>
      <c r="D311" s="153"/>
      <c r="E311" s="153"/>
      <c r="F311" s="153"/>
      <c r="G311" s="153"/>
      <c r="H311" s="153"/>
      <c r="I311" s="153"/>
      <c r="J311" s="153"/>
      <c r="K311" s="153"/>
      <c r="L311" s="153"/>
      <c r="M311" s="654"/>
      <c r="N311" s="655"/>
      <c r="O311" s="655"/>
      <c r="P311" s="153"/>
      <c r="Q311" s="153"/>
      <c r="R311" s="153"/>
      <c r="S311" s="153"/>
      <c r="T311" s="153"/>
      <c r="U311" s="153"/>
      <c r="V311" s="153"/>
      <c r="W311" s="153"/>
      <c r="X311" s="153"/>
      <c r="Y311" s="153"/>
    </row>
    <row r="312" spans="1:25">
      <c r="A312" s="153"/>
      <c r="B312" s="745"/>
      <c r="C312" s="153"/>
      <c r="D312" s="153"/>
      <c r="E312" s="153"/>
      <c r="F312" s="153"/>
      <c r="G312" s="153"/>
      <c r="H312" s="153"/>
      <c r="I312" s="153"/>
      <c r="J312" s="153"/>
      <c r="K312" s="153"/>
      <c r="L312" s="153"/>
      <c r="M312" s="654"/>
      <c r="N312" s="655"/>
      <c r="O312" s="655"/>
      <c r="P312" s="153"/>
      <c r="Q312" s="153"/>
      <c r="R312" s="153"/>
      <c r="S312" s="153"/>
      <c r="T312" s="153"/>
      <c r="U312" s="153"/>
      <c r="V312" s="153"/>
      <c r="W312" s="153"/>
      <c r="X312" s="153"/>
      <c r="Y312" s="153"/>
    </row>
    <row r="313" spans="1:25">
      <c r="A313" s="153"/>
      <c r="B313" s="745"/>
      <c r="C313" s="153"/>
      <c r="D313" s="153"/>
      <c r="E313" s="153"/>
      <c r="F313" s="153"/>
      <c r="G313" s="153"/>
      <c r="H313" s="153"/>
      <c r="I313" s="153"/>
      <c r="J313" s="153"/>
      <c r="K313" s="153"/>
      <c r="L313" s="153"/>
      <c r="M313" s="654"/>
      <c r="N313" s="655"/>
      <c r="O313" s="655"/>
      <c r="P313" s="153"/>
      <c r="Q313" s="153"/>
      <c r="R313" s="153"/>
      <c r="S313" s="153"/>
      <c r="T313" s="153"/>
      <c r="U313" s="153"/>
      <c r="V313" s="153"/>
      <c r="W313" s="153"/>
      <c r="X313" s="153"/>
      <c r="Y313" s="153"/>
    </row>
    <row r="314" spans="1:25">
      <c r="A314" s="153"/>
      <c r="B314" s="745"/>
      <c r="C314" s="153"/>
      <c r="D314" s="153"/>
      <c r="E314" s="153"/>
      <c r="F314" s="153"/>
      <c r="G314" s="153"/>
      <c r="H314" s="153"/>
      <c r="I314" s="153"/>
      <c r="J314" s="153"/>
      <c r="K314" s="153"/>
      <c r="L314" s="153"/>
      <c r="M314" s="654"/>
      <c r="N314" s="655"/>
      <c r="O314" s="655"/>
      <c r="P314" s="153"/>
      <c r="Q314" s="153"/>
      <c r="R314" s="153"/>
      <c r="S314" s="153"/>
      <c r="T314" s="153"/>
      <c r="U314" s="153"/>
      <c r="V314" s="153"/>
      <c r="W314" s="153"/>
      <c r="X314" s="153"/>
      <c r="Y314" s="153"/>
    </row>
    <row r="315" spans="1:25">
      <c r="A315" s="153"/>
      <c r="B315" s="745"/>
      <c r="C315" s="153"/>
      <c r="D315" s="153"/>
      <c r="E315" s="153"/>
      <c r="F315" s="153"/>
      <c r="G315" s="153"/>
      <c r="H315" s="153"/>
      <c r="I315" s="153"/>
      <c r="J315" s="153"/>
      <c r="K315" s="153"/>
      <c r="L315" s="153"/>
      <c r="M315" s="654"/>
      <c r="N315" s="655"/>
      <c r="O315" s="655"/>
      <c r="P315" s="153"/>
      <c r="Q315" s="153"/>
      <c r="R315" s="153"/>
      <c r="S315" s="153"/>
      <c r="T315" s="153"/>
      <c r="U315" s="153"/>
      <c r="V315" s="153"/>
      <c r="W315" s="153"/>
      <c r="X315" s="153"/>
      <c r="Y315" s="153"/>
    </row>
    <row r="316" spans="1:25">
      <c r="A316" s="153"/>
      <c r="B316" s="745"/>
      <c r="C316" s="153"/>
      <c r="D316" s="153"/>
      <c r="E316" s="153"/>
      <c r="F316" s="153"/>
      <c r="G316" s="153"/>
      <c r="H316" s="153"/>
      <c r="I316" s="153"/>
      <c r="J316" s="153"/>
      <c r="K316" s="153"/>
      <c r="L316" s="153"/>
      <c r="M316" s="654"/>
      <c r="N316" s="655"/>
      <c r="O316" s="655"/>
      <c r="P316" s="153"/>
      <c r="Q316" s="153"/>
      <c r="R316" s="153"/>
      <c r="S316" s="153"/>
      <c r="T316" s="153"/>
      <c r="U316" s="153"/>
      <c r="V316" s="153"/>
      <c r="W316" s="153"/>
      <c r="X316" s="153"/>
      <c r="Y316" s="153"/>
    </row>
    <row r="317" spans="1:25">
      <c r="A317" s="153"/>
      <c r="B317" s="745"/>
      <c r="C317" s="153"/>
      <c r="D317" s="153"/>
      <c r="E317" s="153"/>
      <c r="F317" s="153"/>
      <c r="G317" s="153"/>
      <c r="H317" s="153"/>
      <c r="I317" s="153"/>
      <c r="J317" s="153"/>
      <c r="K317" s="153"/>
      <c r="L317" s="153"/>
      <c r="M317" s="654"/>
      <c r="N317" s="655"/>
      <c r="O317" s="655"/>
      <c r="P317" s="153"/>
      <c r="Q317" s="153"/>
      <c r="R317" s="153"/>
      <c r="S317" s="153"/>
      <c r="T317" s="153"/>
      <c r="U317" s="153"/>
      <c r="V317" s="153"/>
      <c r="W317" s="153"/>
      <c r="X317" s="153"/>
      <c r="Y317" s="153"/>
    </row>
    <row r="318" spans="1:25">
      <c r="A318" s="153"/>
      <c r="B318" s="745"/>
      <c r="C318" s="153"/>
      <c r="D318" s="153"/>
      <c r="E318" s="153"/>
      <c r="F318" s="153"/>
      <c r="G318" s="153"/>
      <c r="H318" s="153"/>
      <c r="I318" s="153"/>
      <c r="J318" s="153"/>
      <c r="K318" s="153"/>
      <c r="L318" s="153"/>
      <c r="M318" s="654"/>
      <c r="N318" s="655"/>
      <c r="O318" s="655"/>
      <c r="P318" s="153"/>
      <c r="Q318" s="153"/>
      <c r="R318" s="153"/>
      <c r="S318" s="153"/>
      <c r="T318" s="153"/>
      <c r="U318" s="153"/>
      <c r="V318" s="153"/>
      <c r="W318" s="153"/>
      <c r="X318" s="153"/>
      <c r="Y318" s="153"/>
    </row>
    <row r="319" spans="1:25">
      <c r="A319" s="153"/>
      <c r="B319" s="745"/>
      <c r="C319" s="153"/>
      <c r="D319" s="153"/>
      <c r="E319" s="153"/>
      <c r="F319" s="153"/>
      <c r="G319" s="153"/>
      <c r="H319" s="153"/>
      <c r="I319" s="153"/>
      <c r="J319" s="153"/>
      <c r="K319" s="153"/>
      <c r="L319" s="153"/>
      <c r="M319" s="654"/>
      <c r="N319" s="655"/>
      <c r="O319" s="655"/>
      <c r="P319" s="153"/>
      <c r="Q319" s="153"/>
      <c r="R319" s="153"/>
      <c r="S319" s="153"/>
      <c r="T319" s="153"/>
      <c r="U319" s="153"/>
      <c r="V319" s="153"/>
      <c r="W319" s="153"/>
      <c r="X319" s="153"/>
      <c r="Y319" s="153"/>
    </row>
    <row r="320" spans="1:25">
      <c r="A320" s="153"/>
      <c r="B320" s="745"/>
      <c r="C320" s="153"/>
      <c r="D320" s="153"/>
      <c r="E320" s="153"/>
      <c r="F320" s="153"/>
      <c r="G320" s="153"/>
      <c r="H320" s="153"/>
      <c r="I320" s="153"/>
      <c r="J320" s="153"/>
      <c r="K320" s="153"/>
      <c r="L320" s="153"/>
      <c r="M320" s="654"/>
      <c r="N320" s="655"/>
      <c r="O320" s="655"/>
      <c r="P320" s="153"/>
      <c r="Q320" s="153"/>
      <c r="R320" s="153"/>
      <c r="S320" s="153"/>
      <c r="T320" s="153"/>
      <c r="U320" s="153"/>
      <c r="V320" s="153"/>
      <c r="W320" s="153"/>
      <c r="X320" s="153"/>
      <c r="Y320" s="153"/>
    </row>
    <row r="321" spans="1:25">
      <c r="A321" s="153"/>
      <c r="B321" s="745"/>
      <c r="C321" s="153"/>
      <c r="D321" s="153"/>
      <c r="E321" s="153"/>
      <c r="F321" s="153"/>
      <c r="G321" s="153"/>
      <c r="H321" s="153"/>
      <c r="I321" s="153"/>
      <c r="J321" s="153"/>
      <c r="K321" s="153"/>
      <c r="L321" s="153"/>
      <c r="M321" s="654"/>
      <c r="N321" s="655"/>
      <c r="O321" s="655"/>
      <c r="P321" s="153"/>
      <c r="Q321" s="153"/>
      <c r="R321" s="153"/>
      <c r="S321" s="153"/>
      <c r="T321" s="153"/>
      <c r="U321" s="153"/>
      <c r="V321" s="153"/>
      <c r="W321" s="153"/>
      <c r="X321" s="153"/>
      <c r="Y321" s="153"/>
    </row>
    <row r="322" spans="1:25">
      <c r="A322" s="153"/>
      <c r="B322" s="745"/>
      <c r="C322" s="153"/>
      <c r="D322" s="153"/>
      <c r="E322" s="153"/>
      <c r="F322" s="153"/>
      <c r="G322" s="153"/>
      <c r="H322" s="153"/>
      <c r="I322" s="153"/>
      <c r="J322" s="153"/>
      <c r="K322" s="153"/>
      <c r="L322" s="153"/>
      <c r="M322" s="654"/>
      <c r="N322" s="655"/>
      <c r="O322" s="655"/>
      <c r="P322" s="153"/>
      <c r="Q322" s="153"/>
      <c r="R322" s="153"/>
      <c r="S322" s="153"/>
      <c r="T322" s="153"/>
      <c r="U322" s="153"/>
      <c r="V322" s="153"/>
      <c r="W322" s="153"/>
      <c r="X322" s="153"/>
      <c r="Y322" s="153"/>
    </row>
    <row r="323" spans="1:25">
      <c r="A323" s="153"/>
      <c r="B323" s="745"/>
      <c r="C323" s="153"/>
      <c r="D323" s="153"/>
      <c r="E323" s="153"/>
      <c r="F323" s="153"/>
      <c r="G323" s="153"/>
      <c r="H323" s="153"/>
      <c r="I323" s="153"/>
      <c r="J323" s="153"/>
      <c r="K323" s="153"/>
      <c r="L323" s="153"/>
      <c r="M323" s="654"/>
      <c r="N323" s="655"/>
      <c r="O323" s="655"/>
      <c r="P323" s="153"/>
      <c r="Q323" s="153"/>
      <c r="R323" s="153"/>
      <c r="S323" s="153"/>
      <c r="T323" s="153"/>
      <c r="U323" s="153"/>
      <c r="V323" s="153"/>
      <c r="W323" s="153"/>
      <c r="X323" s="153"/>
      <c r="Y323" s="153"/>
    </row>
    <row r="324" spans="1:25">
      <c r="A324" s="153"/>
      <c r="B324" s="745"/>
      <c r="C324" s="153"/>
      <c r="D324" s="153"/>
      <c r="E324" s="153"/>
      <c r="F324" s="153"/>
      <c r="G324" s="153"/>
      <c r="H324" s="153"/>
      <c r="I324" s="153"/>
      <c r="J324" s="153"/>
      <c r="K324" s="153"/>
      <c r="L324" s="153"/>
      <c r="M324" s="654"/>
      <c r="N324" s="655"/>
      <c r="O324" s="655"/>
      <c r="P324" s="153"/>
      <c r="Q324" s="153"/>
      <c r="R324" s="153"/>
      <c r="S324" s="153"/>
      <c r="T324" s="153"/>
      <c r="U324" s="153"/>
      <c r="V324" s="153"/>
      <c r="W324" s="153"/>
      <c r="X324" s="153"/>
      <c r="Y324" s="153"/>
    </row>
    <row r="325" spans="1:25">
      <c r="A325" s="153"/>
      <c r="B325" s="745"/>
      <c r="C325" s="153"/>
      <c r="D325" s="153"/>
      <c r="E325" s="153"/>
      <c r="F325" s="153"/>
      <c r="G325" s="153"/>
      <c r="H325" s="153"/>
      <c r="I325" s="153"/>
      <c r="J325" s="153"/>
      <c r="K325" s="153"/>
      <c r="L325" s="153"/>
      <c r="M325" s="654"/>
      <c r="N325" s="655"/>
      <c r="O325" s="655"/>
      <c r="P325" s="153"/>
      <c r="Q325" s="153"/>
      <c r="R325" s="153"/>
      <c r="S325" s="153"/>
      <c r="T325" s="153"/>
      <c r="U325" s="153"/>
      <c r="V325" s="153"/>
      <c r="W325" s="153"/>
      <c r="X325" s="153"/>
      <c r="Y325" s="153"/>
    </row>
    <row r="326" spans="1:25">
      <c r="A326" s="153"/>
      <c r="B326" s="745"/>
      <c r="C326" s="153"/>
      <c r="D326" s="153"/>
      <c r="E326" s="153"/>
      <c r="F326" s="153"/>
      <c r="G326" s="153"/>
      <c r="H326" s="153"/>
      <c r="I326" s="153"/>
      <c r="J326" s="153"/>
      <c r="K326" s="153"/>
      <c r="L326" s="153"/>
      <c r="M326" s="654"/>
      <c r="N326" s="655"/>
      <c r="O326" s="655"/>
      <c r="P326" s="153"/>
      <c r="Q326" s="153"/>
      <c r="R326" s="153"/>
      <c r="S326" s="153"/>
      <c r="T326" s="153"/>
      <c r="U326" s="153"/>
      <c r="V326" s="153"/>
      <c r="W326" s="153"/>
      <c r="X326" s="153"/>
      <c r="Y326" s="153"/>
    </row>
    <row r="327" spans="1:25">
      <c r="A327" s="153"/>
      <c r="B327" s="745"/>
      <c r="C327" s="153"/>
      <c r="D327" s="153"/>
      <c r="E327" s="153"/>
      <c r="F327" s="153"/>
      <c r="G327" s="153"/>
      <c r="H327" s="153"/>
      <c r="I327" s="153"/>
      <c r="J327" s="153"/>
      <c r="K327" s="153"/>
      <c r="L327" s="153"/>
      <c r="M327" s="654"/>
      <c r="N327" s="655"/>
      <c r="O327" s="655"/>
      <c r="P327" s="153"/>
      <c r="Q327" s="153"/>
      <c r="R327" s="153"/>
      <c r="S327" s="153"/>
      <c r="T327" s="153"/>
      <c r="U327" s="153"/>
      <c r="V327" s="153"/>
      <c r="W327" s="153"/>
      <c r="X327" s="153"/>
      <c r="Y327" s="153"/>
    </row>
    <row r="328" spans="1:25">
      <c r="A328" s="153"/>
      <c r="B328" s="745"/>
      <c r="C328" s="153"/>
      <c r="D328" s="153"/>
      <c r="E328" s="153"/>
      <c r="F328" s="153"/>
      <c r="G328" s="153"/>
      <c r="H328" s="153"/>
      <c r="I328" s="153"/>
      <c r="J328" s="153"/>
      <c r="K328" s="153"/>
      <c r="L328" s="153"/>
      <c r="M328" s="654"/>
      <c r="N328" s="655"/>
      <c r="O328" s="655"/>
      <c r="P328" s="153"/>
      <c r="Q328" s="153"/>
      <c r="R328" s="153"/>
      <c r="S328" s="153"/>
      <c r="T328" s="153"/>
      <c r="U328" s="153"/>
      <c r="V328" s="153"/>
      <c r="W328" s="153"/>
      <c r="X328" s="153"/>
      <c r="Y328" s="153"/>
    </row>
    <row r="329" spans="1:25">
      <c r="A329" s="153"/>
      <c r="B329" s="745"/>
      <c r="C329" s="153"/>
      <c r="D329" s="153"/>
      <c r="E329" s="153"/>
      <c r="F329" s="153"/>
      <c r="G329" s="153"/>
      <c r="H329" s="153"/>
      <c r="I329" s="153"/>
      <c r="J329" s="153"/>
      <c r="K329" s="153"/>
      <c r="L329" s="153"/>
      <c r="M329" s="654"/>
      <c r="N329" s="655"/>
      <c r="O329" s="655"/>
      <c r="P329" s="153"/>
      <c r="Q329" s="153"/>
      <c r="R329" s="153"/>
      <c r="S329" s="153"/>
      <c r="T329" s="153"/>
      <c r="U329" s="153"/>
      <c r="V329" s="153"/>
      <c r="W329" s="153"/>
      <c r="X329" s="153"/>
      <c r="Y329" s="153"/>
    </row>
    <row r="330" spans="1:25">
      <c r="A330" s="153"/>
      <c r="B330" s="745"/>
      <c r="C330" s="153"/>
      <c r="D330" s="153"/>
      <c r="E330" s="153"/>
      <c r="F330" s="153"/>
      <c r="G330" s="153"/>
      <c r="H330" s="153"/>
      <c r="I330" s="153"/>
      <c r="J330" s="153"/>
      <c r="K330" s="153"/>
      <c r="L330" s="153"/>
      <c r="M330" s="654"/>
      <c r="N330" s="655"/>
      <c r="O330" s="655"/>
      <c r="P330" s="153"/>
      <c r="Q330" s="153"/>
      <c r="R330" s="153"/>
      <c r="S330" s="153"/>
      <c r="T330" s="153"/>
      <c r="U330" s="153"/>
      <c r="V330" s="153"/>
      <c r="W330" s="153"/>
      <c r="X330" s="153"/>
      <c r="Y330" s="153"/>
    </row>
    <row r="331" spans="1:25">
      <c r="A331" s="153"/>
      <c r="B331" s="745"/>
      <c r="C331" s="153"/>
      <c r="D331" s="153"/>
      <c r="E331" s="153"/>
      <c r="F331" s="153"/>
      <c r="G331" s="153"/>
      <c r="H331" s="153"/>
      <c r="I331" s="153"/>
      <c r="J331" s="153"/>
      <c r="K331" s="153"/>
      <c r="L331" s="153"/>
      <c r="M331" s="654"/>
      <c r="N331" s="655"/>
      <c r="O331" s="655"/>
      <c r="P331" s="153"/>
      <c r="Q331" s="153"/>
      <c r="R331" s="153"/>
      <c r="S331" s="153"/>
      <c r="T331" s="153"/>
      <c r="U331" s="153"/>
      <c r="V331" s="153"/>
      <c r="W331" s="153"/>
      <c r="X331" s="153"/>
      <c r="Y331" s="153"/>
    </row>
    <row r="332" spans="1:25">
      <c r="A332" s="153"/>
      <c r="B332" s="745"/>
      <c r="C332" s="153"/>
      <c r="D332" s="153"/>
      <c r="E332" s="153"/>
      <c r="F332" s="153"/>
      <c r="G332" s="153"/>
      <c r="H332" s="153"/>
      <c r="I332" s="153"/>
      <c r="J332" s="153"/>
      <c r="K332" s="153"/>
      <c r="L332" s="153"/>
      <c r="M332" s="654"/>
      <c r="N332" s="655"/>
      <c r="O332" s="655"/>
      <c r="P332" s="153"/>
      <c r="Q332" s="153"/>
      <c r="R332" s="153"/>
      <c r="S332" s="153"/>
      <c r="T332" s="153"/>
      <c r="U332" s="153"/>
      <c r="V332" s="153"/>
      <c r="W332" s="153"/>
      <c r="X332" s="153"/>
      <c r="Y332" s="153"/>
    </row>
    <row r="333" spans="1:25">
      <c r="A333" s="153"/>
      <c r="B333" s="745"/>
      <c r="C333" s="153"/>
      <c r="D333" s="153"/>
      <c r="E333" s="153"/>
      <c r="F333" s="153"/>
      <c r="G333" s="153"/>
      <c r="H333" s="153"/>
      <c r="I333" s="153"/>
      <c r="J333" s="153"/>
      <c r="K333" s="153"/>
      <c r="L333" s="153"/>
      <c r="M333" s="654"/>
      <c r="N333" s="655"/>
      <c r="O333" s="655"/>
      <c r="P333" s="153"/>
      <c r="Q333" s="153"/>
      <c r="R333" s="153"/>
      <c r="S333" s="153"/>
      <c r="T333" s="153"/>
      <c r="U333" s="153"/>
      <c r="V333" s="153"/>
      <c r="W333" s="153"/>
      <c r="X333" s="153"/>
      <c r="Y333" s="153"/>
    </row>
    <row r="334" spans="1:25">
      <c r="A334" s="153"/>
      <c r="B334" s="745"/>
      <c r="C334" s="153"/>
      <c r="D334" s="153"/>
      <c r="E334" s="153"/>
      <c r="F334" s="153"/>
      <c r="G334" s="153"/>
      <c r="H334" s="153"/>
      <c r="I334" s="153"/>
      <c r="J334" s="153"/>
      <c r="K334" s="153"/>
      <c r="L334" s="153"/>
      <c r="M334" s="654"/>
      <c r="N334" s="655"/>
      <c r="O334" s="655"/>
      <c r="P334" s="153"/>
      <c r="Q334" s="153"/>
      <c r="R334" s="153"/>
      <c r="S334" s="153"/>
      <c r="T334" s="153"/>
      <c r="U334" s="153"/>
      <c r="V334" s="153"/>
      <c r="W334" s="153"/>
      <c r="X334" s="153"/>
      <c r="Y334" s="153"/>
    </row>
    <row r="335" spans="1:25">
      <c r="A335" s="153"/>
      <c r="B335" s="745"/>
      <c r="C335" s="153"/>
      <c r="D335" s="153"/>
      <c r="E335" s="153"/>
      <c r="F335" s="153"/>
      <c r="G335" s="153"/>
      <c r="H335" s="153"/>
      <c r="I335" s="153"/>
      <c r="J335" s="153"/>
      <c r="K335" s="153"/>
      <c r="L335" s="153"/>
      <c r="M335" s="654"/>
      <c r="N335" s="655"/>
      <c r="O335" s="655"/>
      <c r="P335" s="153"/>
      <c r="Q335" s="153"/>
      <c r="R335" s="153"/>
      <c r="S335" s="153"/>
      <c r="T335" s="153"/>
      <c r="U335" s="153"/>
      <c r="V335" s="153"/>
      <c r="W335" s="153"/>
      <c r="X335" s="153"/>
      <c r="Y335" s="153"/>
    </row>
    <row r="336" spans="1:25">
      <c r="A336" s="153"/>
      <c r="B336" s="745"/>
      <c r="C336" s="153"/>
      <c r="D336" s="153"/>
      <c r="E336" s="153"/>
      <c r="F336" s="153"/>
      <c r="G336" s="153"/>
      <c r="H336" s="153"/>
      <c r="I336" s="153"/>
      <c r="J336" s="153"/>
      <c r="K336" s="153"/>
      <c r="L336" s="153"/>
      <c r="M336" s="654"/>
      <c r="N336" s="655"/>
      <c r="O336" s="655"/>
      <c r="P336" s="153"/>
      <c r="Q336" s="153"/>
      <c r="R336" s="153"/>
      <c r="S336" s="153"/>
      <c r="T336" s="153"/>
      <c r="U336" s="153"/>
      <c r="V336" s="153"/>
      <c r="W336" s="153"/>
      <c r="X336" s="153"/>
      <c r="Y336" s="153"/>
    </row>
    <row r="337" spans="1:25">
      <c r="A337" s="153"/>
      <c r="B337" s="745"/>
      <c r="C337" s="153"/>
      <c r="D337" s="153"/>
      <c r="E337" s="153"/>
      <c r="F337" s="153"/>
      <c r="G337" s="153"/>
      <c r="H337" s="153"/>
      <c r="I337" s="153"/>
      <c r="J337" s="153"/>
      <c r="K337" s="153"/>
      <c r="L337" s="153"/>
      <c r="M337" s="654"/>
      <c r="N337" s="655"/>
      <c r="O337" s="655"/>
      <c r="P337" s="153"/>
      <c r="Q337" s="153"/>
      <c r="R337" s="153"/>
      <c r="S337" s="153"/>
      <c r="T337" s="153"/>
      <c r="U337" s="153"/>
      <c r="V337" s="153"/>
      <c r="W337" s="153"/>
      <c r="X337" s="153"/>
      <c r="Y337" s="153"/>
    </row>
    <row r="338" spans="1:25">
      <c r="A338" s="153"/>
      <c r="B338" s="745"/>
      <c r="C338" s="153"/>
      <c r="D338" s="153"/>
      <c r="E338" s="153"/>
      <c r="F338" s="153"/>
      <c r="G338" s="153"/>
      <c r="H338" s="153"/>
      <c r="I338" s="153"/>
      <c r="J338" s="153"/>
      <c r="K338" s="153"/>
      <c r="L338" s="153"/>
      <c r="M338" s="654"/>
      <c r="N338" s="655"/>
      <c r="O338" s="655"/>
      <c r="P338" s="153"/>
      <c r="Q338" s="153"/>
      <c r="R338" s="153"/>
      <c r="S338" s="153"/>
      <c r="T338" s="153"/>
      <c r="U338" s="153"/>
      <c r="V338" s="153"/>
      <c r="W338" s="153"/>
      <c r="X338" s="153"/>
      <c r="Y338" s="153"/>
    </row>
    <row r="339" spans="1:25">
      <c r="A339" s="153"/>
      <c r="B339" s="745"/>
      <c r="C339" s="153"/>
      <c r="D339" s="153"/>
      <c r="E339" s="153"/>
      <c r="F339" s="153"/>
      <c r="G339" s="153"/>
      <c r="H339" s="153"/>
      <c r="I339" s="153"/>
      <c r="J339" s="153"/>
      <c r="K339" s="153"/>
      <c r="L339" s="153"/>
      <c r="M339" s="654"/>
      <c r="N339" s="655"/>
      <c r="O339" s="655"/>
      <c r="P339" s="153"/>
      <c r="Q339" s="153"/>
      <c r="R339" s="153"/>
      <c r="S339" s="153"/>
      <c r="T339" s="153"/>
      <c r="U339" s="153"/>
      <c r="V339" s="153"/>
      <c r="W339" s="153"/>
      <c r="X339" s="153"/>
      <c r="Y339" s="153"/>
    </row>
    <row r="340" spans="1:25">
      <c r="A340" s="153"/>
      <c r="B340" s="745"/>
      <c r="C340" s="153"/>
      <c r="D340" s="153"/>
      <c r="E340" s="153"/>
      <c r="F340" s="153"/>
      <c r="G340" s="153"/>
      <c r="H340" s="153"/>
      <c r="I340" s="153"/>
      <c r="J340" s="153"/>
      <c r="K340" s="153"/>
      <c r="L340" s="153"/>
      <c r="M340" s="654"/>
      <c r="N340" s="655"/>
      <c r="O340" s="655"/>
      <c r="P340" s="153"/>
      <c r="Q340" s="153"/>
      <c r="R340" s="153"/>
      <c r="S340" s="153"/>
      <c r="T340" s="153"/>
      <c r="U340" s="153"/>
      <c r="V340" s="153"/>
      <c r="W340" s="153"/>
      <c r="X340" s="153"/>
      <c r="Y340" s="153"/>
    </row>
    <row r="341" spans="1:25">
      <c r="A341" s="153"/>
      <c r="B341" s="745"/>
      <c r="C341" s="153"/>
      <c r="D341" s="153"/>
      <c r="E341" s="153"/>
      <c r="F341" s="153"/>
      <c r="G341" s="153"/>
      <c r="H341" s="153"/>
      <c r="I341" s="153"/>
      <c r="J341" s="153"/>
      <c r="K341" s="153"/>
      <c r="L341" s="153"/>
      <c r="M341" s="654"/>
      <c r="N341" s="655"/>
      <c r="O341" s="655"/>
      <c r="P341" s="153"/>
      <c r="Q341" s="153"/>
      <c r="R341" s="153"/>
      <c r="S341" s="153"/>
      <c r="T341" s="153"/>
      <c r="U341" s="153"/>
      <c r="V341" s="153"/>
      <c r="W341" s="153"/>
      <c r="X341" s="153"/>
      <c r="Y341" s="153"/>
    </row>
    <row r="342" spans="1:25">
      <c r="A342" s="153"/>
      <c r="B342" s="745"/>
      <c r="C342" s="153"/>
      <c r="D342" s="153"/>
      <c r="E342" s="153"/>
      <c r="F342" s="153"/>
      <c r="G342" s="153"/>
      <c r="H342" s="153"/>
      <c r="I342" s="153"/>
      <c r="J342" s="153"/>
      <c r="K342" s="153"/>
      <c r="L342" s="153"/>
      <c r="M342" s="654"/>
      <c r="N342" s="655"/>
      <c r="O342" s="655"/>
      <c r="P342" s="153"/>
      <c r="Q342" s="153"/>
      <c r="R342" s="153"/>
      <c r="S342" s="153"/>
      <c r="T342" s="153"/>
      <c r="U342" s="153"/>
      <c r="V342" s="153"/>
      <c r="W342" s="153"/>
      <c r="X342" s="153"/>
      <c r="Y342" s="153"/>
    </row>
    <row r="343" spans="1:25">
      <c r="A343" s="153"/>
      <c r="B343" s="745"/>
      <c r="C343" s="153"/>
      <c r="D343" s="153"/>
      <c r="E343" s="153"/>
      <c r="F343" s="153"/>
      <c r="G343" s="153"/>
      <c r="H343" s="153"/>
      <c r="I343" s="153"/>
      <c r="J343" s="153"/>
      <c r="K343" s="153"/>
      <c r="L343" s="153"/>
      <c r="M343" s="654"/>
      <c r="N343" s="655"/>
      <c r="O343" s="655"/>
      <c r="P343" s="153"/>
      <c r="Q343" s="153"/>
      <c r="R343" s="153"/>
      <c r="S343" s="153"/>
      <c r="T343" s="153"/>
      <c r="U343" s="153"/>
      <c r="V343" s="153"/>
      <c r="W343" s="153"/>
      <c r="X343" s="153"/>
      <c r="Y343" s="153"/>
    </row>
    <row r="344" spans="1:25">
      <c r="A344" s="153"/>
      <c r="B344" s="745"/>
      <c r="C344" s="153"/>
      <c r="D344" s="153"/>
      <c r="E344" s="153"/>
      <c r="F344" s="153"/>
      <c r="G344" s="153"/>
      <c r="H344" s="153"/>
      <c r="I344" s="153"/>
      <c r="J344" s="153"/>
      <c r="K344" s="153"/>
      <c r="L344" s="153"/>
      <c r="M344" s="654"/>
      <c r="N344" s="655"/>
      <c r="O344" s="655"/>
      <c r="P344" s="153"/>
      <c r="Q344" s="153"/>
      <c r="R344" s="153"/>
      <c r="S344" s="153"/>
      <c r="T344" s="153"/>
      <c r="U344" s="153"/>
      <c r="V344" s="153"/>
      <c r="W344" s="153"/>
      <c r="X344" s="153"/>
      <c r="Y344" s="153"/>
    </row>
    <row r="345" spans="1:25">
      <c r="A345" s="153"/>
      <c r="B345" s="745"/>
      <c r="C345" s="153"/>
      <c r="D345" s="153"/>
      <c r="E345" s="153"/>
      <c r="F345" s="153"/>
      <c r="G345" s="153"/>
      <c r="H345" s="153"/>
      <c r="I345" s="153"/>
      <c r="J345" s="153"/>
      <c r="K345" s="153"/>
      <c r="L345" s="153"/>
      <c r="M345" s="654"/>
      <c r="N345" s="655"/>
      <c r="O345" s="655"/>
      <c r="P345" s="153"/>
      <c r="Q345" s="153"/>
      <c r="R345" s="153"/>
      <c r="S345" s="153"/>
      <c r="T345" s="153"/>
      <c r="U345" s="153"/>
      <c r="V345" s="153"/>
      <c r="W345" s="153"/>
      <c r="X345" s="153"/>
      <c r="Y345" s="153"/>
    </row>
    <row r="346" spans="1:25">
      <c r="A346" s="153"/>
      <c r="B346" s="745"/>
      <c r="C346" s="153"/>
      <c r="D346" s="153"/>
      <c r="E346" s="153"/>
      <c r="F346" s="153"/>
      <c r="G346" s="153"/>
      <c r="H346" s="153"/>
      <c r="I346" s="153"/>
      <c r="J346" s="153"/>
      <c r="K346" s="153"/>
      <c r="L346" s="153"/>
      <c r="M346" s="654"/>
      <c r="N346" s="655"/>
      <c r="O346" s="655"/>
      <c r="P346" s="153"/>
      <c r="Q346" s="153"/>
      <c r="R346" s="153"/>
      <c r="S346" s="153"/>
      <c r="T346" s="153"/>
      <c r="U346" s="153"/>
      <c r="V346" s="153"/>
      <c r="W346" s="153"/>
      <c r="X346" s="153"/>
      <c r="Y346" s="153"/>
    </row>
    <row r="347" spans="1:25">
      <c r="A347" s="153"/>
      <c r="B347" s="745"/>
      <c r="C347" s="153"/>
      <c r="D347" s="153"/>
      <c r="E347" s="153"/>
      <c r="F347" s="153"/>
      <c r="G347" s="153"/>
      <c r="H347" s="153"/>
      <c r="I347" s="153"/>
      <c r="J347" s="153"/>
      <c r="K347" s="153"/>
      <c r="L347" s="153"/>
      <c r="M347" s="654"/>
      <c r="N347" s="655"/>
      <c r="O347" s="655"/>
      <c r="P347" s="153"/>
      <c r="Q347" s="153"/>
      <c r="R347" s="153"/>
      <c r="S347" s="153"/>
      <c r="T347" s="153"/>
      <c r="U347" s="153"/>
      <c r="V347" s="153"/>
      <c r="W347" s="153"/>
      <c r="X347" s="153"/>
      <c r="Y347" s="153"/>
    </row>
    <row r="348" spans="1:25">
      <c r="A348" s="153"/>
      <c r="B348" s="745"/>
      <c r="C348" s="153"/>
      <c r="D348" s="153"/>
      <c r="E348" s="153"/>
      <c r="F348" s="153"/>
      <c r="G348" s="153"/>
      <c r="H348" s="153"/>
      <c r="I348" s="153"/>
      <c r="J348" s="153"/>
      <c r="K348" s="153"/>
      <c r="L348" s="153"/>
      <c r="M348" s="654"/>
      <c r="N348" s="655"/>
      <c r="O348" s="655"/>
      <c r="P348" s="153"/>
      <c r="Q348" s="153"/>
      <c r="R348" s="153"/>
      <c r="S348" s="153"/>
      <c r="T348" s="153"/>
      <c r="U348" s="153"/>
      <c r="V348" s="153"/>
      <c r="W348" s="153"/>
      <c r="X348" s="153"/>
      <c r="Y348" s="153"/>
    </row>
    <row r="349" spans="1:25">
      <c r="A349" s="153"/>
      <c r="B349" s="745"/>
      <c r="C349" s="153"/>
      <c r="D349" s="153"/>
      <c r="E349" s="153"/>
      <c r="F349" s="153"/>
      <c r="G349" s="153"/>
      <c r="H349" s="153"/>
      <c r="I349" s="153"/>
      <c r="J349" s="153"/>
      <c r="K349" s="153"/>
      <c r="L349" s="153"/>
      <c r="M349" s="654"/>
      <c r="N349" s="655"/>
      <c r="O349" s="655"/>
      <c r="P349" s="153"/>
      <c r="Q349" s="153"/>
      <c r="R349" s="153"/>
      <c r="S349" s="153"/>
      <c r="T349" s="153"/>
      <c r="U349" s="153"/>
      <c r="V349" s="153"/>
      <c r="W349" s="153"/>
      <c r="X349" s="153"/>
      <c r="Y349" s="153"/>
    </row>
    <row r="350" spans="1:25">
      <c r="A350" s="153"/>
      <c r="B350" s="745"/>
      <c r="C350" s="153"/>
      <c r="D350" s="153"/>
      <c r="E350" s="153"/>
      <c r="F350" s="153"/>
      <c r="G350" s="153"/>
      <c r="H350" s="153"/>
      <c r="I350" s="153"/>
      <c r="J350" s="153"/>
      <c r="K350" s="153"/>
      <c r="L350" s="153"/>
      <c r="M350" s="654"/>
      <c r="N350" s="655"/>
      <c r="O350" s="655"/>
      <c r="P350" s="153"/>
      <c r="Q350" s="153"/>
      <c r="R350" s="153"/>
      <c r="S350" s="153"/>
      <c r="T350" s="153"/>
      <c r="U350" s="153"/>
      <c r="V350" s="153"/>
      <c r="W350" s="153"/>
      <c r="X350" s="153"/>
      <c r="Y350" s="153"/>
    </row>
    <row r="351" spans="1:25">
      <c r="A351" s="153"/>
      <c r="B351" s="745"/>
      <c r="C351" s="153"/>
      <c r="D351" s="153"/>
      <c r="E351" s="153"/>
      <c r="F351" s="153"/>
      <c r="G351" s="153"/>
      <c r="H351" s="153"/>
      <c r="I351" s="153"/>
      <c r="J351" s="153"/>
      <c r="K351" s="153"/>
      <c r="L351" s="153"/>
      <c r="M351" s="654"/>
      <c r="N351" s="655"/>
      <c r="O351" s="655"/>
      <c r="P351" s="153"/>
      <c r="Q351" s="153"/>
      <c r="R351" s="153"/>
      <c r="S351" s="153"/>
      <c r="T351" s="153"/>
      <c r="U351" s="153"/>
      <c r="V351" s="153"/>
      <c r="W351" s="153"/>
      <c r="X351" s="153"/>
      <c r="Y351" s="153"/>
    </row>
    <row r="352" spans="1:25">
      <c r="A352" s="153"/>
      <c r="B352" s="745"/>
      <c r="C352" s="153"/>
      <c r="D352" s="153"/>
      <c r="E352" s="153"/>
      <c r="F352" s="153"/>
      <c r="G352" s="153"/>
      <c r="H352" s="153"/>
      <c r="I352" s="153"/>
      <c r="J352" s="153"/>
      <c r="K352" s="153"/>
      <c r="L352" s="153"/>
      <c r="M352" s="654"/>
      <c r="N352" s="655"/>
      <c r="O352" s="655"/>
      <c r="P352" s="153"/>
      <c r="Q352" s="153"/>
      <c r="R352" s="153"/>
      <c r="S352" s="153"/>
      <c r="T352" s="153"/>
      <c r="U352" s="153"/>
      <c r="V352" s="153"/>
      <c r="W352" s="153"/>
      <c r="X352" s="153"/>
      <c r="Y352" s="153"/>
    </row>
    <row r="353" spans="1:25">
      <c r="A353" s="153"/>
      <c r="B353" s="745"/>
      <c r="C353" s="153"/>
      <c r="D353" s="153"/>
      <c r="E353" s="153"/>
      <c r="F353" s="153"/>
      <c r="G353" s="153"/>
      <c r="H353" s="153"/>
      <c r="I353" s="153"/>
      <c r="J353" s="153"/>
      <c r="K353" s="153"/>
      <c r="L353" s="153"/>
      <c r="M353" s="654"/>
      <c r="N353" s="655"/>
      <c r="O353" s="655"/>
      <c r="P353" s="153"/>
      <c r="Q353" s="153"/>
      <c r="R353" s="153"/>
      <c r="S353" s="153"/>
      <c r="T353" s="153"/>
      <c r="U353" s="153"/>
      <c r="V353" s="153"/>
      <c r="W353" s="153"/>
      <c r="X353" s="153"/>
      <c r="Y353" s="153"/>
    </row>
    <row r="354" spans="1:25">
      <c r="A354" s="153"/>
      <c r="B354" s="745"/>
      <c r="C354" s="153"/>
      <c r="D354" s="153"/>
      <c r="E354" s="153"/>
      <c r="F354" s="153"/>
      <c r="G354" s="153"/>
      <c r="H354" s="153"/>
      <c r="I354" s="153"/>
      <c r="J354" s="153"/>
      <c r="K354" s="153"/>
      <c r="L354" s="153"/>
      <c r="M354" s="654"/>
      <c r="N354" s="655"/>
      <c r="O354" s="655"/>
      <c r="P354" s="153"/>
      <c r="Q354" s="153"/>
      <c r="R354" s="153"/>
      <c r="S354" s="153"/>
      <c r="T354" s="153"/>
      <c r="U354" s="153"/>
      <c r="V354" s="153"/>
      <c r="W354" s="153"/>
      <c r="X354" s="153"/>
      <c r="Y354" s="153"/>
    </row>
    <row r="355" spans="1:25">
      <c r="A355" s="153"/>
      <c r="B355" s="745"/>
      <c r="C355" s="153"/>
      <c r="D355" s="153"/>
      <c r="E355" s="153"/>
      <c r="F355" s="153"/>
      <c r="G355" s="153"/>
      <c r="H355" s="153"/>
      <c r="I355" s="153"/>
      <c r="J355" s="153"/>
      <c r="K355" s="153"/>
      <c r="L355" s="153"/>
      <c r="M355" s="654"/>
      <c r="N355" s="655"/>
      <c r="O355" s="655"/>
      <c r="P355" s="153"/>
      <c r="Q355" s="153"/>
      <c r="R355" s="153"/>
      <c r="S355" s="153"/>
      <c r="T355" s="153"/>
      <c r="U355" s="153"/>
      <c r="V355" s="153"/>
      <c r="W355" s="153"/>
      <c r="X355" s="153"/>
      <c r="Y355" s="153"/>
    </row>
    <row r="356" spans="1:25">
      <c r="A356" s="153"/>
      <c r="B356" s="745"/>
      <c r="C356" s="153"/>
      <c r="D356" s="153"/>
      <c r="E356" s="153"/>
      <c r="F356" s="153"/>
      <c r="G356" s="153"/>
      <c r="H356" s="153"/>
      <c r="I356" s="153"/>
      <c r="J356" s="153"/>
      <c r="K356" s="153"/>
      <c r="L356" s="153"/>
      <c r="M356" s="654"/>
      <c r="N356" s="655"/>
      <c r="O356" s="655"/>
      <c r="P356" s="153"/>
      <c r="Q356" s="153"/>
      <c r="R356" s="153"/>
      <c r="S356" s="153"/>
      <c r="T356" s="153"/>
      <c r="U356" s="153"/>
      <c r="V356" s="153"/>
      <c r="W356" s="153"/>
      <c r="X356" s="153"/>
      <c r="Y356" s="153"/>
    </row>
    <row r="357" spans="1:25">
      <c r="A357" s="153"/>
      <c r="B357" s="745"/>
      <c r="C357" s="153"/>
      <c r="D357" s="153"/>
      <c r="E357" s="153"/>
      <c r="F357" s="153"/>
      <c r="G357" s="153"/>
      <c r="H357" s="153"/>
      <c r="I357" s="153"/>
      <c r="J357" s="153"/>
      <c r="K357" s="153"/>
      <c r="L357" s="153"/>
      <c r="M357" s="654"/>
      <c r="N357" s="655"/>
      <c r="O357" s="655"/>
      <c r="P357" s="153"/>
      <c r="Q357" s="153"/>
      <c r="R357" s="153"/>
      <c r="S357" s="153"/>
      <c r="T357" s="153"/>
      <c r="U357" s="153"/>
      <c r="V357" s="153"/>
      <c r="W357" s="153"/>
      <c r="X357" s="153"/>
      <c r="Y357" s="153"/>
    </row>
    <row r="358" spans="1:25">
      <c r="A358" s="153"/>
      <c r="B358" s="745"/>
      <c r="C358" s="153"/>
      <c r="D358" s="153"/>
      <c r="E358" s="153"/>
      <c r="F358" s="153"/>
      <c r="G358" s="153"/>
      <c r="H358" s="153"/>
      <c r="I358" s="153"/>
      <c r="J358" s="153"/>
      <c r="K358" s="153"/>
      <c r="L358" s="153"/>
      <c r="M358" s="654"/>
      <c r="N358" s="655"/>
      <c r="O358" s="655"/>
      <c r="P358" s="153"/>
      <c r="Q358" s="153"/>
      <c r="R358" s="153"/>
      <c r="S358" s="153"/>
      <c r="T358" s="153"/>
      <c r="U358" s="153"/>
      <c r="V358" s="153"/>
      <c r="W358" s="153"/>
      <c r="X358" s="153"/>
      <c r="Y358" s="153"/>
    </row>
    <row r="359" spans="1:25">
      <c r="A359" s="153"/>
      <c r="B359" s="745"/>
      <c r="C359" s="153"/>
      <c r="D359" s="153"/>
      <c r="E359" s="153"/>
      <c r="F359" s="153"/>
      <c r="G359" s="153"/>
      <c r="H359" s="153"/>
      <c r="I359" s="153"/>
      <c r="J359" s="153"/>
      <c r="K359" s="153"/>
      <c r="L359" s="153"/>
      <c r="M359" s="654"/>
      <c r="N359" s="655"/>
      <c r="O359" s="655"/>
      <c r="P359" s="153"/>
      <c r="Q359" s="153"/>
      <c r="R359" s="153"/>
      <c r="S359" s="153"/>
      <c r="T359" s="153"/>
      <c r="U359" s="153"/>
      <c r="V359" s="153"/>
      <c r="W359" s="153"/>
      <c r="X359" s="153"/>
      <c r="Y359" s="153"/>
    </row>
    <row r="360" spans="1:25">
      <c r="A360" s="153"/>
      <c r="B360" s="745"/>
      <c r="C360" s="153"/>
      <c r="D360" s="153"/>
      <c r="E360" s="153"/>
      <c r="F360" s="153"/>
      <c r="G360" s="153"/>
      <c r="H360" s="153"/>
      <c r="I360" s="153"/>
      <c r="J360" s="153"/>
      <c r="K360" s="153"/>
      <c r="L360" s="153"/>
      <c r="M360" s="654"/>
      <c r="N360" s="655"/>
      <c r="O360" s="655"/>
      <c r="P360" s="153"/>
      <c r="Q360" s="153"/>
      <c r="R360" s="153"/>
      <c r="S360" s="153"/>
      <c r="T360" s="153"/>
      <c r="U360" s="153"/>
      <c r="V360" s="153"/>
      <c r="W360" s="153"/>
      <c r="X360" s="153"/>
      <c r="Y360" s="153"/>
    </row>
    <row r="361" spans="1:25">
      <c r="A361" s="153"/>
      <c r="B361" s="745"/>
      <c r="C361" s="153"/>
      <c r="D361" s="153"/>
      <c r="E361" s="153"/>
      <c r="F361" s="153"/>
      <c r="G361" s="153"/>
      <c r="H361" s="153"/>
      <c r="I361" s="153"/>
      <c r="J361" s="153"/>
      <c r="K361" s="153"/>
      <c r="L361" s="153"/>
      <c r="M361" s="654"/>
      <c r="N361" s="655"/>
      <c r="O361" s="655"/>
      <c r="P361" s="153"/>
      <c r="Q361" s="153"/>
      <c r="R361" s="153"/>
      <c r="S361" s="153"/>
      <c r="T361" s="153"/>
      <c r="U361" s="153"/>
      <c r="V361" s="153"/>
      <c r="W361" s="153"/>
      <c r="X361" s="153"/>
      <c r="Y361" s="153"/>
    </row>
    <row r="362" spans="1:25">
      <c r="A362" s="153"/>
      <c r="B362" s="745"/>
      <c r="C362" s="153"/>
      <c r="D362" s="153"/>
      <c r="E362" s="153"/>
      <c r="F362" s="153"/>
      <c r="G362" s="153"/>
      <c r="H362" s="153"/>
      <c r="I362" s="153"/>
      <c r="J362" s="153"/>
      <c r="K362" s="153"/>
      <c r="L362" s="153"/>
      <c r="M362" s="654"/>
      <c r="N362" s="655"/>
      <c r="O362" s="655"/>
      <c r="P362" s="153"/>
      <c r="Q362" s="153"/>
      <c r="R362" s="153"/>
      <c r="S362" s="153"/>
      <c r="T362" s="153"/>
      <c r="U362" s="153"/>
      <c r="V362" s="153"/>
      <c r="W362" s="153"/>
      <c r="X362" s="153"/>
      <c r="Y362" s="153"/>
    </row>
    <row r="363" spans="1:25">
      <c r="A363" s="153"/>
      <c r="B363" s="745"/>
      <c r="C363" s="153"/>
      <c r="D363" s="153"/>
      <c r="E363" s="153"/>
      <c r="F363" s="153"/>
      <c r="G363" s="153"/>
      <c r="H363" s="153"/>
      <c r="I363" s="153"/>
      <c r="J363" s="153"/>
      <c r="K363" s="153"/>
      <c r="L363" s="153"/>
      <c r="M363" s="654"/>
      <c r="N363" s="655"/>
      <c r="O363" s="655"/>
      <c r="P363" s="153"/>
      <c r="Q363" s="153"/>
      <c r="R363" s="153"/>
      <c r="S363" s="153"/>
      <c r="T363" s="153"/>
      <c r="U363" s="153"/>
      <c r="V363" s="153"/>
      <c r="W363" s="153"/>
      <c r="X363" s="153"/>
      <c r="Y363" s="153"/>
    </row>
    <row r="364" spans="1:25">
      <c r="A364" s="153"/>
      <c r="B364" s="745"/>
      <c r="C364" s="153"/>
      <c r="D364" s="153"/>
      <c r="E364" s="153"/>
      <c r="F364" s="153"/>
      <c r="G364" s="153"/>
      <c r="H364" s="153"/>
      <c r="I364" s="153"/>
      <c r="J364" s="153"/>
      <c r="K364" s="153"/>
      <c r="L364" s="153"/>
      <c r="M364" s="654"/>
      <c r="N364" s="655"/>
      <c r="O364" s="655"/>
      <c r="P364" s="153"/>
      <c r="Q364" s="153"/>
      <c r="R364" s="153"/>
      <c r="S364" s="153"/>
      <c r="T364" s="153"/>
      <c r="U364" s="153"/>
      <c r="V364" s="153"/>
      <c r="W364" s="153"/>
      <c r="X364" s="153"/>
      <c r="Y364" s="153"/>
    </row>
    <row r="365" spans="1:25">
      <c r="A365" s="153"/>
      <c r="B365" s="745"/>
      <c r="C365" s="153"/>
      <c r="D365" s="153"/>
      <c r="E365" s="153"/>
      <c r="F365" s="153"/>
      <c r="G365" s="153"/>
      <c r="H365" s="153"/>
      <c r="I365" s="153"/>
      <c r="J365" s="153"/>
      <c r="K365" s="153"/>
      <c r="L365" s="153"/>
      <c r="M365" s="654"/>
      <c r="N365" s="655"/>
      <c r="O365" s="655"/>
      <c r="P365" s="153"/>
      <c r="Q365" s="153"/>
      <c r="R365" s="153"/>
      <c r="S365" s="153"/>
      <c r="T365" s="153"/>
      <c r="U365" s="153"/>
      <c r="V365" s="153"/>
      <c r="W365" s="153"/>
      <c r="X365" s="153"/>
      <c r="Y365" s="153"/>
    </row>
    <row r="366" spans="1:25">
      <c r="A366" s="153"/>
      <c r="B366" s="745"/>
      <c r="C366" s="153"/>
      <c r="D366" s="153"/>
      <c r="E366" s="153"/>
      <c r="F366" s="153"/>
      <c r="G366" s="153"/>
      <c r="H366" s="153"/>
      <c r="I366" s="153"/>
      <c r="J366" s="153"/>
      <c r="K366" s="153"/>
      <c r="L366" s="153"/>
      <c r="M366" s="654"/>
      <c r="N366" s="655"/>
      <c r="O366" s="655"/>
      <c r="P366" s="153"/>
      <c r="Q366" s="153"/>
      <c r="R366" s="153"/>
      <c r="S366" s="153"/>
      <c r="T366" s="153"/>
      <c r="U366" s="153"/>
      <c r="V366" s="153"/>
      <c r="W366" s="153"/>
      <c r="X366" s="153"/>
      <c r="Y366" s="153"/>
    </row>
    <row r="367" spans="1:25">
      <c r="A367" s="153"/>
      <c r="B367" s="745"/>
      <c r="C367" s="153"/>
      <c r="D367" s="153"/>
      <c r="E367" s="153"/>
      <c r="F367" s="153"/>
      <c r="G367" s="153"/>
      <c r="H367" s="153"/>
      <c r="I367" s="153"/>
      <c r="J367" s="153"/>
      <c r="K367" s="153"/>
      <c r="L367" s="153"/>
      <c r="M367" s="654"/>
      <c r="N367" s="655"/>
      <c r="O367" s="655"/>
      <c r="P367" s="153"/>
      <c r="Q367" s="153"/>
      <c r="R367" s="153"/>
      <c r="S367" s="153"/>
      <c r="T367" s="153"/>
      <c r="U367" s="153"/>
      <c r="V367" s="153"/>
      <c r="W367" s="153"/>
      <c r="X367" s="153"/>
      <c r="Y367" s="153"/>
    </row>
    <row r="368" spans="1:25">
      <c r="A368" s="153"/>
      <c r="B368" s="745"/>
      <c r="C368" s="153"/>
      <c r="D368" s="153"/>
      <c r="E368" s="153"/>
      <c r="F368" s="153"/>
      <c r="G368" s="153"/>
      <c r="H368" s="153"/>
      <c r="I368" s="153"/>
      <c r="J368" s="153"/>
      <c r="K368" s="153"/>
      <c r="L368" s="153"/>
      <c r="M368" s="654"/>
      <c r="N368" s="655"/>
      <c r="O368" s="655"/>
      <c r="P368" s="153"/>
      <c r="Q368" s="153"/>
      <c r="R368" s="153"/>
      <c r="S368" s="153"/>
      <c r="T368" s="153"/>
      <c r="U368" s="153"/>
      <c r="V368" s="153"/>
      <c r="W368" s="153"/>
      <c r="X368" s="153"/>
      <c r="Y368" s="153"/>
    </row>
    <row r="369" spans="1:25">
      <c r="A369" s="153"/>
      <c r="B369" s="745"/>
      <c r="C369" s="153"/>
      <c r="D369" s="153"/>
      <c r="E369" s="153"/>
      <c r="F369" s="153"/>
      <c r="G369" s="153"/>
      <c r="H369" s="153"/>
      <c r="I369" s="153"/>
      <c r="J369" s="153"/>
      <c r="K369" s="153"/>
      <c r="L369" s="153"/>
      <c r="M369" s="654"/>
      <c r="N369" s="655"/>
      <c r="O369" s="655"/>
      <c r="P369" s="153"/>
      <c r="Q369" s="153"/>
      <c r="R369" s="153"/>
      <c r="S369" s="153"/>
      <c r="T369" s="153"/>
      <c r="U369" s="153"/>
      <c r="V369" s="153"/>
      <c r="W369" s="153"/>
      <c r="X369" s="153"/>
      <c r="Y369" s="153"/>
    </row>
    <row r="370" spans="1:25">
      <c r="A370" s="153"/>
      <c r="B370" s="745"/>
      <c r="C370" s="153"/>
      <c r="D370" s="153"/>
      <c r="E370" s="153"/>
      <c r="F370" s="153"/>
      <c r="G370" s="153"/>
      <c r="H370" s="153"/>
      <c r="I370" s="153"/>
      <c r="J370" s="153"/>
      <c r="K370" s="153"/>
      <c r="L370" s="153"/>
      <c r="M370" s="654"/>
      <c r="N370" s="655"/>
      <c r="O370" s="655"/>
      <c r="P370" s="153"/>
      <c r="Q370" s="153"/>
      <c r="R370" s="153"/>
      <c r="S370" s="153"/>
      <c r="T370" s="153"/>
      <c r="U370" s="153"/>
      <c r="V370" s="153"/>
      <c r="W370" s="153"/>
      <c r="X370" s="153"/>
      <c r="Y370" s="153"/>
    </row>
    <row r="371" spans="1:25">
      <c r="A371" s="153"/>
      <c r="B371" s="745"/>
      <c r="C371" s="153"/>
      <c r="D371" s="153"/>
      <c r="E371" s="153"/>
      <c r="F371" s="153"/>
      <c r="G371" s="153"/>
      <c r="H371" s="153"/>
      <c r="I371" s="153"/>
      <c r="J371" s="153"/>
      <c r="K371" s="153"/>
      <c r="L371" s="153"/>
      <c r="M371" s="654"/>
      <c r="N371" s="655"/>
      <c r="O371" s="655"/>
      <c r="P371" s="153"/>
      <c r="Q371" s="153"/>
      <c r="R371" s="153"/>
      <c r="S371" s="153"/>
      <c r="T371" s="153"/>
      <c r="U371" s="153"/>
      <c r="V371" s="153"/>
      <c r="W371" s="153"/>
      <c r="X371" s="153"/>
      <c r="Y371" s="153"/>
    </row>
    <row r="372" spans="1:25">
      <c r="A372" s="153"/>
      <c r="B372" s="745"/>
      <c r="C372" s="153"/>
      <c r="D372" s="153"/>
      <c r="E372" s="153"/>
      <c r="F372" s="153"/>
      <c r="G372" s="153"/>
      <c r="H372" s="153"/>
      <c r="I372" s="153"/>
      <c r="J372" s="153"/>
      <c r="K372" s="153"/>
      <c r="L372" s="153"/>
      <c r="M372" s="654"/>
      <c r="N372" s="655"/>
      <c r="O372" s="655"/>
      <c r="P372" s="153"/>
      <c r="Q372" s="153"/>
      <c r="R372" s="153"/>
      <c r="S372" s="153"/>
      <c r="T372" s="153"/>
      <c r="U372" s="153"/>
      <c r="V372" s="153"/>
      <c r="W372" s="153"/>
      <c r="X372" s="153"/>
      <c r="Y372" s="153"/>
    </row>
    <row r="373" spans="1:25">
      <c r="A373" s="153"/>
      <c r="B373" s="745"/>
      <c r="C373" s="153"/>
      <c r="D373" s="153"/>
      <c r="E373" s="153"/>
      <c r="F373" s="153"/>
      <c r="G373" s="153"/>
      <c r="H373" s="153"/>
      <c r="I373" s="153"/>
      <c r="J373" s="153"/>
      <c r="K373" s="153"/>
      <c r="L373" s="153"/>
      <c r="M373" s="654"/>
      <c r="N373" s="655"/>
      <c r="O373" s="655"/>
      <c r="P373" s="153"/>
      <c r="Q373" s="153"/>
      <c r="R373" s="153"/>
      <c r="S373" s="153"/>
      <c r="T373" s="153"/>
      <c r="U373" s="153"/>
      <c r="V373" s="153"/>
      <c r="W373" s="153"/>
      <c r="X373" s="153"/>
      <c r="Y373" s="153"/>
    </row>
    <row r="374" spans="1:25">
      <c r="A374" s="153"/>
      <c r="B374" s="745"/>
      <c r="C374" s="153"/>
      <c r="D374" s="153"/>
      <c r="E374" s="153"/>
      <c r="F374" s="153"/>
      <c r="G374" s="153"/>
      <c r="H374" s="153"/>
      <c r="I374" s="153"/>
      <c r="J374" s="153"/>
      <c r="K374" s="153"/>
      <c r="L374" s="153"/>
      <c r="M374" s="654"/>
      <c r="N374" s="655"/>
      <c r="O374" s="655"/>
      <c r="P374" s="153"/>
      <c r="Q374" s="153"/>
      <c r="R374" s="153"/>
      <c r="S374" s="153"/>
      <c r="T374" s="153"/>
      <c r="U374" s="153"/>
      <c r="V374" s="153"/>
      <c r="W374" s="153"/>
      <c r="X374" s="153"/>
      <c r="Y374" s="153"/>
    </row>
    <row r="375" spans="1:25">
      <c r="A375" s="153"/>
      <c r="B375" s="745"/>
      <c r="C375" s="153"/>
      <c r="D375" s="153"/>
      <c r="E375" s="153"/>
      <c r="F375" s="153"/>
      <c r="G375" s="153"/>
      <c r="H375" s="153"/>
      <c r="I375" s="153"/>
      <c r="J375" s="153"/>
      <c r="K375" s="153"/>
      <c r="L375" s="153"/>
      <c r="M375" s="654"/>
      <c r="N375" s="655"/>
      <c r="O375" s="655"/>
      <c r="P375" s="153"/>
      <c r="Q375" s="153"/>
      <c r="R375" s="153"/>
      <c r="S375" s="153"/>
      <c r="T375" s="153"/>
      <c r="U375" s="153"/>
      <c r="V375" s="153"/>
      <c r="W375" s="153"/>
      <c r="X375" s="153"/>
      <c r="Y375" s="153"/>
    </row>
    <row r="376" spans="1:25">
      <c r="A376" s="153"/>
      <c r="B376" s="745"/>
      <c r="C376" s="153"/>
      <c r="D376" s="153"/>
      <c r="E376" s="153"/>
      <c r="F376" s="153"/>
      <c r="G376" s="153"/>
      <c r="H376" s="153"/>
      <c r="I376" s="153"/>
      <c r="J376" s="153"/>
      <c r="K376" s="153"/>
      <c r="L376" s="153"/>
      <c r="M376" s="654"/>
      <c r="N376" s="655"/>
      <c r="O376" s="655"/>
      <c r="P376" s="153"/>
      <c r="Q376" s="153"/>
      <c r="R376" s="153"/>
      <c r="S376" s="153"/>
      <c r="T376" s="153"/>
      <c r="U376" s="153"/>
      <c r="V376" s="153"/>
      <c r="W376" s="153"/>
      <c r="X376" s="153"/>
      <c r="Y376" s="153"/>
    </row>
    <row r="377" spans="1:25">
      <c r="A377" s="153"/>
      <c r="B377" s="745"/>
      <c r="C377" s="153"/>
      <c r="D377" s="153"/>
      <c r="E377" s="153"/>
      <c r="F377" s="153"/>
      <c r="G377" s="153"/>
      <c r="H377" s="153"/>
      <c r="I377" s="153"/>
      <c r="J377" s="153"/>
      <c r="K377" s="153"/>
      <c r="L377" s="153"/>
      <c r="M377" s="654"/>
      <c r="N377" s="655"/>
      <c r="O377" s="655"/>
      <c r="P377" s="153"/>
      <c r="Q377" s="153"/>
      <c r="R377" s="153"/>
      <c r="S377" s="153"/>
      <c r="T377" s="153"/>
      <c r="U377" s="153"/>
      <c r="V377" s="153"/>
      <c r="W377" s="153"/>
      <c r="X377" s="153"/>
      <c r="Y377" s="153"/>
    </row>
    <row r="378" spans="1:25">
      <c r="A378" s="153"/>
      <c r="B378" s="745"/>
      <c r="C378" s="153"/>
      <c r="D378" s="153"/>
      <c r="E378" s="153"/>
      <c r="F378" s="153"/>
      <c r="G378" s="153"/>
      <c r="H378" s="153"/>
      <c r="I378" s="153"/>
      <c r="J378" s="153"/>
      <c r="K378" s="153"/>
      <c r="L378" s="153"/>
      <c r="M378" s="654"/>
      <c r="N378" s="655"/>
      <c r="O378" s="655"/>
      <c r="P378" s="153"/>
      <c r="Q378" s="153"/>
      <c r="R378" s="153"/>
      <c r="S378" s="153"/>
      <c r="T378" s="153"/>
      <c r="U378" s="153"/>
      <c r="V378" s="153"/>
      <c r="W378" s="153"/>
      <c r="X378" s="153"/>
      <c r="Y378" s="153"/>
    </row>
    <row r="379" spans="1:25">
      <c r="A379" s="153"/>
      <c r="B379" s="745"/>
      <c r="C379" s="153"/>
      <c r="D379" s="153"/>
      <c r="E379" s="153"/>
      <c r="F379" s="153"/>
      <c r="G379" s="153"/>
      <c r="H379" s="153"/>
      <c r="I379" s="153"/>
      <c r="J379" s="153"/>
      <c r="K379" s="153"/>
      <c r="L379" s="153"/>
      <c r="M379" s="654"/>
      <c r="N379" s="655"/>
      <c r="O379" s="655"/>
      <c r="P379" s="153"/>
      <c r="Q379" s="153"/>
      <c r="R379" s="153"/>
      <c r="S379" s="153"/>
      <c r="T379" s="153"/>
      <c r="U379" s="153"/>
      <c r="V379" s="153"/>
      <c r="W379" s="153"/>
      <c r="X379" s="153"/>
      <c r="Y379" s="153"/>
    </row>
    <row r="380" spans="1:25">
      <c r="A380" s="153"/>
      <c r="B380" s="745"/>
      <c r="C380" s="153"/>
      <c r="D380" s="153"/>
      <c r="E380" s="153"/>
      <c r="F380" s="153"/>
      <c r="G380" s="153"/>
      <c r="H380" s="153"/>
      <c r="I380" s="153"/>
      <c r="J380" s="153"/>
      <c r="K380" s="153"/>
      <c r="L380" s="153"/>
      <c r="M380" s="654"/>
      <c r="N380" s="655"/>
      <c r="O380" s="655"/>
      <c r="P380" s="153"/>
      <c r="Q380" s="153"/>
      <c r="R380" s="153"/>
      <c r="S380" s="153"/>
      <c r="T380" s="153"/>
      <c r="U380" s="153"/>
      <c r="V380" s="153"/>
      <c r="W380" s="153"/>
      <c r="X380" s="153"/>
      <c r="Y380" s="153"/>
    </row>
    <row r="381" spans="1:25">
      <c r="A381" s="153"/>
      <c r="B381" s="745"/>
      <c r="C381" s="153"/>
      <c r="D381" s="153"/>
      <c r="E381" s="153"/>
      <c r="F381" s="153"/>
      <c r="G381" s="153"/>
      <c r="H381" s="153"/>
      <c r="I381" s="153"/>
      <c r="J381" s="153"/>
      <c r="K381" s="153"/>
      <c r="L381" s="153"/>
      <c r="M381" s="654"/>
      <c r="N381" s="655"/>
      <c r="O381" s="655"/>
      <c r="P381" s="153"/>
      <c r="Q381" s="153"/>
      <c r="R381" s="153"/>
      <c r="S381" s="153"/>
      <c r="T381" s="153"/>
      <c r="U381" s="153"/>
      <c r="V381" s="153"/>
      <c r="W381" s="153"/>
      <c r="X381" s="153"/>
      <c r="Y381" s="153"/>
    </row>
    <row r="382" spans="1:25">
      <c r="A382" s="153"/>
      <c r="B382" s="745"/>
      <c r="C382" s="153"/>
      <c r="D382" s="153"/>
      <c r="E382" s="153"/>
      <c r="F382" s="153"/>
      <c r="G382" s="153"/>
      <c r="H382" s="153"/>
      <c r="I382" s="153"/>
      <c r="J382" s="153"/>
      <c r="K382" s="153"/>
      <c r="L382" s="153"/>
      <c r="M382" s="654"/>
      <c r="N382" s="655"/>
      <c r="O382" s="655"/>
      <c r="P382" s="153"/>
      <c r="Q382" s="153"/>
      <c r="R382" s="153"/>
      <c r="S382" s="153"/>
      <c r="T382" s="153"/>
      <c r="U382" s="153"/>
      <c r="V382" s="153"/>
      <c r="W382" s="153"/>
      <c r="X382" s="153"/>
      <c r="Y382" s="153"/>
    </row>
    <row r="383" spans="1:25">
      <c r="A383" s="153"/>
      <c r="B383" s="745"/>
      <c r="C383" s="153"/>
      <c r="D383" s="153"/>
      <c r="E383" s="153"/>
      <c r="F383" s="153"/>
      <c r="G383" s="153"/>
      <c r="H383" s="153"/>
      <c r="I383" s="153"/>
      <c r="J383" s="153"/>
      <c r="K383" s="153"/>
      <c r="L383" s="153"/>
      <c r="M383" s="654"/>
      <c r="N383" s="655"/>
      <c r="O383" s="655"/>
      <c r="P383" s="153"/>
      <c r="Q383" s="153"/>
      <c r="R383" s="153"/>
      <c r="S383" s="153"/>
      <c r="T383" s="153"/>
      <c r="U383" s="153"/>
      <c r="V383" s="153"/>
      <c r="W383" s="153"/>
      <c r="X383" s="153"/>
      <c r="Y383" s="153"/>
    </row>
    <row r="384" spans="1:25">
      <c r="A384" s="153"/>
      <c r="B384" s="745"/>
      <c r="C384" s="153"/>
      <c r="D384" s="153"/>
      <c r="E384" s="153"/>
      <c r="F384" s="153"/>
      <c r="G384" s="153"/>
      <c r="H384" s="153"/>
      <c r="I384" s="153"/>
      <c r="J384" s="153"/>
      <c r="K384" s="153"/>
      <c r="L384" s="153"/>
      <c r="M384" s="654"/>
      <c r="N384" s="655"/>
      <c r="O384" s="655"/>
      <c r="P384" s="153"/>
      <c r="Q384" s="153"/>
      <c r="R384" s="153"/>
      <c r="S384" s="153"/>
      <c r="T384" s="153"/>
      <c r="U384" s="153"/>
      <c r="V384" s="153"/>
      <c r="W384" s="153"/>
      <c r="X384" s="153"/>
      <c r="Y384" s="153"/>
    </row>
    <row r="385" spans="1:25">
      <c r="A385" s="153"/>
      <c r="B385" s="745"/>
      <c r="C385" s="153"/>
      <c r="D385" s="153"/>
      <c r="E385" s="153"/>
      <c r="F385" s="153"/>
      <c r="G385" s="153"/>
      <c r="H385" s="153"/>
      <c r="I385" s="153"/>
      <c r="J385" s="153"/>
      <c r="K385" s="153"/>
      <c r="L385" s="153"/>
      <c r="M385" s="654"/>
      <c r="N385" s="655"/>
      <c r="O385" s="655"/>
      <c r="P385" s="153"/>
      <c r="Q385" s="153"/>
      <c r="R385" s="153"/>
      <c r="S385" s="153"/>
      <c r="T385" s="153"/>
      <c r="U385" s="153"/>
      <c r="V385" s="153"/>
      <c r="W385" s="153"/>
      <c r="X385" s="153"/>
      <c r="Y385" s="153"/>
    </row>
    <row r="386" spans="1:25">
      <c r="A386" s="153"/>
      <c r="B386" s="745"/>
      <c r="C386" s="153"/>
      <c r="D386" s="153"/>
      <c r="E386" s="153"/>
      <c r="F386" s="153"/>
      <c r="G386" s="153"/>
      <c r="H386" s="153"/>
      <c r="I386" s="153"/>
      <c r="J386" s="153"/>
      <c r="K386" s="153"/>
      <c r="L386" s="153"/>
      <c r="M386" s="654"/>
      <c r="N386" s="655"/>
      <c r="O386" s="655"/>
      <c r="P386" s="153"/>
      <c r="Q386" s="153"/>
      <c r="R386" s="153"/>
      <c r="S386" s="153"/>
      <c r="T386" s="153"/>
      <c r="U386" s="153"/>
      <c r="V386" s="153"/>
      <c r="W386" s="153"/>
      <c r="X386" s="153"/>
      <c r="Y386" s="153"/>
    </row>
    <row r="387" spans="1:25">
      <c r="A387" s="153"/>
      <c r="B387" s="745"/>
      <c r="C387" s="153"/>
      <c r="D387" s="153"/>
      <c r="E387" s="153"/>
      <c r="F387" s="153"/>
      <c r="G387" s="153"/>
      <c r="H387" s="153"/>
      <c r="I387" s="153"/>
      <c r="J387" s="153"/>
      <c r="K387" s="153"/>
      <c r="L387" s="153"/>
      <c r="M387" s="654"/>
      <c r="N387" s="655"/>
      <c r="O387" s="655"/>
      <c r="P387" s="153"/>
      <c r="Q387" s="153"/>
      <c r="R387" s="153"/>
      <c r="S387" s="153"/>
      <c r="T387" s="153"/>
      <c r="U387" s="153"/>
      <c r="V387" s="153"/>
      <c r="W387" s="153"/>
      <c r="X387" s="153"/>
      <c r="Y387" s="153"/>
    </row>
    <row r="388" spans="1:25">
      <c r="A388" s="153"/>
      <c r="B388" s="745"/>
      <c r="C388" s="153"/>
      <c r="D388" s="153"/>
      <c r="E388" s="153"/>
      <c r="F388" s="153"/>
      <c r="G388" s="153"/>
      <c r="H388" s="153"/>
      <c r="I388" s="153"/>
      <c r="J388" s="153"/>
      <c r="K388" s="153"/>
      <c r="L388" s="153"/>
      <c r="M388" s="654"/>
      <c r="N388" s="655"/>
      <c r="O388" s="655"/>
      <c r="P388" s="153"/>
      <c r="Q388" s="153"/>
      <c r="R388" s="153"/>
      <c r="S388" s="153"/>
      <c r="T388" s="153"/>
      <c r="U388" s="153"/>
      <c r="V388" s="153"/>
      <c r="W388" s="153"/>
      <c r="X388" s="153"/>
      <c r="Y388" s="153"/>
    </row>
    <row r="389" spans="1:25">
      <c r="A389" s="153"/>
      <c r="B389" s="745"/>
      <c r="C389" s="153"/>
      <c r="D389" s="153"/>
      <c r="E389" s="153"/>
      <c r="F389" s="153"/>
      <c r="G389" s="153"/>
      <c r="H389" s="153"/>
      <c r="I389" s="153"/>
      <c r="J389" s="153"/>
      <c r="K389" s="153"/>
      <c r="L389" s="153"/>
      <c r="M389" s="654"/>
      <c r="N389" s="655"/>
      <c r="O389" s="655"/>
      <c r="P389" s="153"/>
      <c r="Q389" s="153"/>
      <c r="R389" s="153"/>
      <c r="S389" s="153"/>
      <c r="T389" s="153"/>
      <c r="U389" s="153"/>
      <c r="V389" s="153"/>
      <c r="W389" s="153"/>
      <c r="X389" s="153"/>
      <c r="Y389" s="153"/>
    </row>
    <row r="390" spans="1:25">
      <c r="A390" s="153"/>
      <c r="B390" s="745"/>
      <c r="C390" s="153"/>
      <c r="D390" s="153"/>
      <c r="E390" s="153"/>
      <c r="F390" s="153"/>
      <c r="G390" s="153"/>
      <c r="H390" s="153"/>
      <c r="I390" s="153"/>
      <c r="J390" s="153"/>
      <c r="K390" s="153"/>
      <c r="L390" s="153"/>
      <c r="M390" s="654"/>
      <c r="N390" s="655"/>
      <c r="O390" s="655"/>
      <c r="P390" s="153"/>
      <c r="Q390" s="153"/>
      <c r="R390" s="153"/>
      <c r="S390" s="153"/>
      <c r="T390" s="153"/>
      <c r="U390" s="153"/>
      <c r="V390" s="153"/>
      <c r="W390" s="153"/>
      <c r="X390" s="153"/>
      <c r="Y390" s="153"/>
    </row>
    <row r="391" spans="1:25">
      <c r="A391" s="153"/>
      <c r="B391" s="745"/>
      <c r="C391" s="153"/>
      <c r="D391" s="153"/>
      <c r="E391" s="153"/>
      <c r="F391" s="153"/>
      <c r="G391" s="153"/>
      <c r="H391" s="153"/>
      <c r="I391" s="153"/>
      <c r="J391" s="153"/>
      <c r="K391" s="153"/>
      <c r="L391" s="153"/>
      <c r="M391" s="654"/>
      <c r="N391" s="655"/>
      <c r="O391" s="655"/>
      <c r="P391" s="153"/>
      <c r="Q391" s="153"/>
      <c r="R391" s="153"/>
      <c r="S391" s="153"/>
      <c r="T391" s="153"/>
      <c r="U391" s="153"/>
      <c r="V391" s="153"/>
      <c r="W391" s="153"/>
      <c r="X391" s="153"/>
      <c r="Y391" s="153"/>
    </row>
    <row r="392" spans="1:25">
      <c r="A392" s="153"/>
      <c r="B392" s="745"/>
      <c r="C392" s="153"/>
      <c r="D392" s="153"/>
      <c r="E392" s="153"/>
      <c r="F392" s="153"/>
      <c r="G392" s="153"/>
      <c r="H392" s="153"/>
      <c r="I392" s="153"/>
      <c r="J392" s="153"/>
      <c r="K392" s="153"/>
      <c r="L392" s="153"/>
      <c r="M392" s="654"/>
      <c r="N392" s="655"/>
      <c r="O392" s="655"/>
      <c r="P392" s="153"/>
      <c r="Q392" s="153"/>
      <c r="R392" s="153"/>
      <c r="S392" s="153"/>
      <c r="T392" s="153"/>
      <c r="U392" s="153"/>
      <c r="V392" s="153"/>
      <c r="W392" s="153"/>
      <c r="X392" s="153"/>
      <c r="Y392" s="153"/>
    </row>
    <row r="393" spans="1:25">
      <c r="A393" s="153"/>
      <c r="B393" s="745"/>
      <c r="C393" s="153"/>
      <c r="D393" s="153"/>
      <c r="E393" s="153"/>
      <c r="F393" s="153"/>
      <c r="G393" s="153"/>
      <c r="H393" s="153"/>
      <c r="I393" s="153"/>
      <c r="J393" s="153"/>
      <c r="K393" s="153"/>
      <c r="L393" s="153"/>
      <c r="M393" s="654"/>
      <c r="N393" s="655"/>
      <c r="O393" s="655"/>
      <c r="P393" s="153"/>
      <c r="Q393" s="153"/>
      <c r="R393" s="153"/>
      <c r="S393" s="153"/>
      <c r="T393" s="153"/>
      <c r="U393" s="153"/>
      <c r="V393" s="153"/>
      <c r="W393" s="153"/>
      <c r="X393" s="153"/>
      <c r="Y393" s="153"/>
    </row>
    <row r="394" spans="1:25">
      <c r="A394" s="153"/>
      <c r="B394" s="745"/>
      <c r="C394" s="153"/>
      <c r="D394" s="153"/>
      <c r="E394" s="153"/>
      <c r="F394" s="153"/>
      <c r="G394" s="153"/>
      <c r="H394" s="153"/>
      <c r="I394" s="153"/>
      <c r="J394" s="153"/>
      <c r="K394" s="153"/>
      <c r="L394" s="153"/>
      <c r="M394" s="654"/>
      <c r="N394" s="655"/>
      <c r="O394" s="655"/>
      <c r="P394" s="153"/>
      <c r="Q394" s="153"/>
      <c r="R394" s="153"/>
      <c r="S394" s="153"/>
      <c r="T394" s="153"/>
      <c r="U394" s="153"/>
      <c r="V394" s="153"/>
      <c r="W394" s="153"/>
      <c r="X394" s="153"/>
      <c r="Y394" s="153"/>
    </row>
    <row r="395" spans="1:25">
      <c r="A395" s="153"/>
      <c r="B395" s="745"/>
      <c r="C395" s="153"/>
      <c r="D395" s="153"/>
      <c r="E395" s="153"/>
      <c r="F395" s="153"/>
      <c r="G395" s="153"/>
      <c r="H395" s="153"/>
      <c r="I395" s="153"/>
      <c r="J395" s="153"/>
      <c r="K395" s="153"/>
      <c r="L395" s="153"/>
      <c r="M395" s="654"/>
      <c r="N395" s="655"/>
      <c r="O395" s="655"/>
      <c r="P395" s="153"/>
      <c r="Q395" s="153"/>
      <c r="R395" s="153"/>
      <c r="S395" s="153"/>
      <c r="T395" s="153"/>
      <c r="U395" s="153"/>
      <c r="V395" s="153"/>
      <c r="W395" s="153"/>
      <c r="X395" s="153"/>
      <c r="Y395" s="153"/>
    </row>
    <row r="396" spans="1:25">
      <c r="A396" s="153"/>
      <c r="B396" s="745"/>
      <c r="C396" s="153"/>
      <c r="D396" s="153"/>
      <c r="E396" s="153"/>
      <c r="F396" s="153"/>
      <c r="G396" s="153"/>
      <c r="H396" s="153"/>
      <c r="I396" s="153"/>
      <c r="J396" s="153"/>
      <c r="K396" s="153"/>
      <c r="L396" s="153"/>
      <c r="M396" s="654"/>
      <c r="N396" s="655"/>
      <c r="O396" s="655"/>
      <c r="P396" s="153"/>
      <c r="Q396" s="153"/>
      <c r="R396" s="153"/>
      <c r="S396" s="153"/>
      <c r="T396" s="153"/>
      <c r="U396" s="153"/>
      <c r="V396" s="153"/>
      <c r="W396" s="153"/>
      <c r="X396" s="153"/>
      <c r="Y396" s="153"/>
    </row>
    <row r="397" spans="1:25">
      <c r="A397" s="153"/>
      <c r="B397" s="745"/>
      <c r="C397" s="153"/>
      <c r="D397" s="153"/>
      <c r="E397" s="153"/>
      <c r="F397" s="153"/>
      <c r="G397" s="153"/>
      <c r="H397" s="153"/>
      <c r="I397" s="153"/>
      <c r="J397" s="153"/>
      <c r="K397" s="153"/>
      <c r="L397" s="153"/>
      <c r="M397" s="654"/>
      <c r="N397" s="655"/>
      <c r="O397" s="655"/>
      <c r="P397" s="153"/>
      <c r="Q397" s="153"/>
      <c r="R397" s="153"/>
      <c r="S397" s="153"/>
      <c r="T397" s="153"/>
      <c r="U397" s="153"/>
      <c r="V397" s="153"/>
      <c r="W397" s="153"/>
      <c r="X397" s="153"/>
      <c r="Y397" s="153"/>
    </row>
    <row r="398" spans="1:25">
      <c r="A398" s="153"/>
      <c r="B398" s="745"/>
      <c r="C398" s="153"/>
      <c r="D398" s="153"/>
      <c r="E398" s="153"/>
      <c r="F398" s="153"/>
      <c r="G398" s="153"/>
      <c r="H398" s="153"/>
      <c r="I398" s="153"/>
      <c r="J398" s="153"/>
      <c r="K398" s="153"/>
      <c r="L398" s="153"/>
      <c r="M398" s="654"/>
      <c r="N398" s="655"/>
      <c r="O398" s="655"/>
      <c r="P398" s="153"/>
      <c r="Q398" s="153"/>
      <c r="R398" s="153"/>
      <c r="S398" s="153"/>
      <c r="T398" s="153"/>
      <c r="U398" s="153"/>
      <c r="V398" s="153"/>
      <c r="W398" s="153"/>
      <c r="X398" s="153"/>
      <c r="Y398" s="153"/>
    </row>
    <row r="399" spans="1:25">
      <c r="A399" s="153"/>
      <c r="B399" s="745"/>
      <c r="C399" s="153"/>
      <c r="D399" s="153"/>
      <c r="E399" s="153"/>
      <c r="F399" s="153"/>
      <c r="G399" s="153"/>
      <c r="H399" s="153"/>
      <c r="I399" s="153"/>
      <c r="J399" s="153"/>
      <c r="K399" s="153"/>
      <c r="L399" s="153"/>
      <c r="M399" s="654"/>
      <c r="N399" s="655"/>
      <c r="O399" s="655"/>
      <c r="P399" s="153"/>
      <c r="Q399" s="153"/>
      <c r="R399" s="153"/>
      <c r="S399" s="153"/>
      <c r="T399" s="153"/>
      <c r="U399" s="153"/>
      <c r="V399" s="153"/>
      <c r="W399" s="153"/>
      <c r="X399" s="153"/>
      <c r="Y399" s="153"/>
    </row>
    <row r="400" spans="1:25">
      <c r="A400" s="153"/>
      <c r="B400" s="745"/>
      <c r="C400" s="153"/>
      <c r="D400" s="153"/>
      <c r="E400" s="153"/>
      <c r="F400" s="153"/>
      <c r="G400" s="153"/>
      <c r="H400" s="153"/>
      <c r="I400" s="153"/>
      <c r="J400" s="153"/>
      <c r="K400" s="153"/>
      <c r="L400" s="153"/>
      <c r="M400" s="654"/>
      <c r="N400" s="655"/>
      <c r="O400" s="655"/>
      <c r="P400" s="153"/>
      <c r="Q400" s="153"/>
      <c r="R400" s="153"/>
      <c r="S400" s="153"/>
      <c r="T400" s="153"/>
      <c r="U400" s="153"/>
      <c r="V400" s="153"/>
      <c r="W400" s="153"/>
      <c r="X400" s="153"/>
      <c r="Y400" s="153"/>
    </row>
    <row r="401" spans="1:25">
      <c r="A401" s="153"/>
      <c r="B401" s="745"/>
      <c r="C401" s="153"/>
      <c r="D401" s="153"/>
      <c r="E401" s="153"/>
      <c r="F401" s="153"/>
      <c r="G401" s="153"/>
      <c r="H401" s="153"/>
      <c r="I401" s="153"/>
      <c r="J401" s="153"/>
      <c r="K401" s="153"/>
      <c r="L401" s="153"/>
      <c r="M401" s="654"/>
      <c r="N401" s="655"/>
      <c r="O401" s="655"/>
      <c r="P401" s="153"/>
      <c r="Q401" s="153"/>
      <c r="R401" s="153"/>
      <c r="S401" s="153"/>
      <c r="T401" s="153"/>
      <c r="U401" s="153"/>
      <c r="V401" s="153"/>
      <c r="W401" s="153"/>
      <c r="X401" s="153"/>
      <c r="Y401" s="153"/>
    </row>
    <row r="402" spans="1:25">
      <c r="A402" s="153"/>
      <c r="B402" s="745"/>
      <c r="C402" s="153"/>
      <c r="D402" s="153"/>
      <c r="E402" s="153"/>
      <c r="F402" s="153"/>
      <c r="G402" s="153"/>
      <c r="H402" s="153"/>
      <c r="I402" s="153"/>
      <c r="J402" s="153"/>
      <c r="K402" s="153"/>
      <c r="L402" s="153"/>
      <c r="M402" s="654"/>
      <c r="N402" s="655"/>
      <c r="O402" s="655"/>
      <c r="P402" s="153"/>
      <c r="Q402" s="153"/>
      <c r="R402" s="153"/>
      <c r="S402" s="153"/>
      <c r="T402" s="153"/>
      <c r="U402" s="153"/>
      <c r="V402" s="153"/>
      <c r="W402" s="153"/>
      <c r="X402" s="153"/>
      <c r="Y402" s="153"/>
    </row>
    <row r="403" spans="1:25">
      <c r="A403" s="153"/>
      <c r="B403" s="745"/>
      <c r="C403" s="153"/>
      <c r="D403" s="153"/>
      <c r="E403" s="153"/>
      <c r="F403" s="153"/>
      <c r="G403" s="153"/>
      <c r="H403" s="153"/>
      <c r="I403" s="153"/>
      <c r="J403" s="153"/>
      <c r="K403" s="153"/>
      <c r="L403" s="153"/>
      <c r="M403" s="654"/>
      <c r="N403" s="655"/>
      <c r="O403" s="655"/>
      <c r="P403" s="153"/>
      <c r="Q403" s="153"/>
      <c r="R403" s="153"/>
      <c r="S403" s="153"/>
      <c r="T403" s="153"/>
      <c r="U403" s="153"/>
      <c r="V403" s="153"/>
      <c r="W403" s="153"/>
      <c r="X403" s="153"/>
      <c r="Y403" s="153"/>
    </row>
    <row r="404" spans="1:25">
      <c r="A404" s="153"/>
      <c r="B404" s="745"/>
      <c r="C404" s="153"/>
      <c r="D404" s="153"/>
      <c r="E404" s="153"/>
      <c r="F404" s="153"/>
      <c r="G404" s="153"/>
      <c r="H404" s="153"/>
      <c r="I404" s="153"/>
      <c r="J404" s="153"/>
      <c r="K404" s="153"/>
      <c r="L404" s="153"/>
      <c r="M404" s="654"/>
      <c r="N404" s="655"/>
      <c r="O404" s="655"/>
      <c r="P404" s="153"/>
      <c r="Q404" s="153"/>
      <c r="R404" s="153"/>
      <c r="S404" s="153"/>
      <c r="T404" s="153"/>
      <c r="U404" s="153"/>
      <c r="V404" s="153"/>
      <c r="W404" s="153"/>
      <c r="X404" s="153"/>
      <c r="Y404" s="153"/>
    </row>
    <row r="405" spans="1:25">
      <c r="A405" s="153"/>
      <c r="B405" s="745"/>
      <c r="C405" s="153"/>
      <c r="D405" s="153"/>
      <c r="E405" s="153"/>
      <c r="F405" s="153"/>
      <c r="G405" s="153"/>
      <c r="H405" s="153"/>
      <c r="I405" s="153"/>
      <c r="J405" s="153"/>
      <c r="K405" s="153"/>
      <c r="L405" s="153"/>
      <c r="M405" s="654"/>
      <c r="N405" s="655"/>
      <c r="O405" s="655"/>
      <c r="P405" s="153"/>
      <c r="Q405" s="153"/>
      <c r="R405" s="153"/>
      <c r="S405" s="153"/>
      <c r="T405" s="153"/>
      <c r="U405" s="153"/>
      <c r="V405" s="153"/>
      <c r="W405" s="153"/>
      <c r="X405" s="153"/>
      <c r="Y405" s="153"/>
    </row>
    <row r="406" spans="1:25">
      <c r="A406" s="153"/>
      <c r="B406" s="745"/>
      <c r="C406" s="153"/>
      <c r="D406" s="153"/>
      <c r="E406" s="153"/>
      <c r="F406" s="153"/>
      <c r="G406" s="153"/>
      <c r="H406" s="153"/>
      <c r="I406" s="153"/>
      <c r="J406" s="153"/>
      <c r="K406" s="153"/>
      <c r="L406" s="153"/>
      <c r="M406" s="654"/>
      <c r="N406" s="655"/>
      <c r="O406" s="655"/>
      <c r="P406" s="153"/>
      <c r="Q406" s="153"/>
      <c r="R406" s="153"/>
      <c r="S406" s="153"/>
      <c r="T406" s="153"/>
      <c r="U406" s="153"/>
      <c r="V406" s="153"/>
      <c r="W406" s="153"/>
      <c r="X406" s="153"/>
      <c r="Y406" s="153"/>
    </row>
    <row r="407" spans="1:25">
      <c r="A407" s="153"/>
      <c r="B407" s="745"/>
      <c r="C407" s="153"/>
      <c r="D407" s="153"/>
      <c r="E407" s="153"/>
      <c r="F407" s="153"/>
      <c r="G407" s="153"/>
      <c r="H407" s="153"/>
      <c r="I407" s="153"/>
      <c r="J407" s="153"/>
      <c r="K407" s="153"/>
      <c r="L407" s="153"/>
      <c r="M407" s="654"/>
      <c r="N407" s="655"/>
      <c r="O407" s="655"/>
      <c r="P407" s="153"/>
      <c r="Q407" s="153"/>
      <c r="R407" s="153"/>
      <c r="S407" s="153"/>
      <c r="T407" s="153"/>
      <c r="U407" s="153"/>
      <c r="V407" s="153"/>
      <c r="W407" s="153"/>
      <c r="X407" s="153"/>
      <c r="Y407" s="153"/>
    </row>
    <row r="408" spans="1:25">
      <c r="A408" s="153"/>
      <c r="B408" s="745"/>
      <c r="C408" s="153"/>
      <c r="D408" s="153"/>
      <c r="E408" s="153"/>
      <c r="F408" s="153"/>
      <c r="G408" s="153"/>
      <c r="H408" s="153"/>
      <c r="I408" s="153"/>
      <c r="J408" s="153"/>
      <c r="K408" s="153"/>
      <c r="L408" s="153"/>
      <c r="M408" s="654"/>
      <c r="N408" s="655"/>
      <c r="O408" s="655"/>
      <c r="P408" s="153"/>
      <c r="Q408" s="153"/>
      <c r="R408" s="153"/>
      <c r="S408" s="153"/>
      <c r="T408" s="153"/>
      <c r="U408" s="153"/>
      <c r="V408" s="153"/>
      <c r="W408" s="153"/>
      <c r="X408" s="153"/>
      <c r="Y408" s="153"/>
    </row>
    <row r="409" spans="1:25">
      <c r="A409" s="153"/>
      <c r="B409" s="745"/>
      <c r="C409" s="153"/>
      <c r="D409" s="153"/>
      <c r="E409" s="153"/>
      <c r="F409" s="153"/>
      <c r="G409" s="153"/>
      <c r="H409" s="153"/>
      <c r="I409" s="153"/>
      <c r="J409" s="153"/>
      <c r="K409" s="153"/>
      <c r="L409" s="153"/>
      <c r="M409" s="654"/>
      <c r="N409" s="655"/>
      <c r="O409" s="655"/>
      <c r="P409" s="153"/>
      <c r="Q409" s="153"/>
      <c r="R409" s="153"/>
      <c r="S409" s="153"/>
      <c r="T409" s="153"/>
      <c r="U409" s="153"/>
      <c r="V409" s="153"/>
      <c r="W409" s="153"/>
      <c r="X409" s="153"/>
      <c r="Y409" s="153"/>
    </row>
    <row r="410" spans="1:25">
      <c r="A410" s="153"/>
      <c r="B410" s="745"/>
      <c r="C410" s="153"/>
      <c r="D410" s="153"/>
      <c r="E410" s="153"/>
      <c r="F410" s="153"/>
      <c r="G410" s="153"/>
      <c r="H410" s="153"/>
      <c r="I410" s="153"/>
      <c r="J410" s="153"/>
      <c r="K410" s="153"/>
      <c r="L410" s="153"/>
      <c r="M410" s="654"/>
      <c r="N410" s="655"/>
      <c r="O410" s="655"/>
      <c r="P410" s="153"/>
      <c r="Q410" s="153"/>
      <c r="R410" s="153"/>
      <c r="S410" s="153"/>
      <c r="T410" s="153"/>
      <c r="U410" s="153"/>
      <c r="V410" s="153"/>
      <c r="W410" s="153"/>
      <c r="X410" s="153"/>
      <c r="Y410" s="153"/>
    </row>
    <row r="411" spans="1:25">
      <c r="A411" s="153"/>
      <c r="B411" s="745"/>
      <c r="C411" s="153"/>
      <c r="D411" s="153"/>
      <c r="E411" s="153"/>
      <c r="F411" s="153"/>
      <c r="G411" s="153"/>
      <c r="H411" s="153"/>
      <c r="I411" s="153"/>
      <c r="J411" s="153"/>
      <c r="K411" s="153"/>
      <c r="L411" s="153"/>
      <c r="M411" s="654"/>
      <c r="N411" s="655"/>
      <c r="O411" s="655"/>
      <c r="P411" s="153"/>
      <c r="Q411" s="153"/>
      <c r="R411" s="153"/>
      <c r="S411" s="153"/>
      <c r="T411" s="153"/>
      <c r="U411" s="153"/>
      <c r="V411" s="153"/>
      <c r="W411" s="153"/>
      <c r="X411" s="153"/>
      <c r="Y411" s="153"/>
    </row>
    <row r="412" spans="1:25">
      <c r="A412" s="153"/>
      <c r="B412" s="745"/>
      <c r="C412" s="153"/>
      <c r="D412" s="153"/>
      <c r="E412" s="153"/>
      <c r="F412" s="153"/>
      <c r="G412" s="153"/>
      <c r="H412" s="153"/>
      <c r="I412" s="153"/>
      <c r="J412" s="153"/>
      <c r="K412" s="153"/>
      <c r="L412" s="153"/>
      <c r="M412" s="654"/>
      <c r="N412" s="655"/>
      <c r="O412" s="655"/>
      <c r="P412" s="153"/>
      <c r="Q412" s="153"/>
      <c r="R412" s="153"/>
      <c r="S412" s="153"/>
      <c r="T412" s="153"/>
      <c r="U412" s="153"/>
      <c r="V412" s="153"/>
      <c r="W412" s="153"/>
      <c r="X412" s="153"/>
      <c r="Y412" s="153"/>
    </row>
    <row r="413" spans="1:25">
      <c r="A413" s="153"/>
      <c r="B413" s="745"/>
      <c r="C413" s="153"/>
      <c r="D413" s="153"/>
      <c r="E413" s="153"/>
      <c r="F413" s="153"/>
      <c r="G413" s="153"/>
      <c r="H413" s="153"/>
      <c r="I413" s="153"/>
      <c r="J413" s="153"/>
      <c r="K413" s="153"/>
      <c r="L413" s="153"/>
      <c r="M413" s="654"/>
      <c r="N413" s="655"/>
      <c r="O413" s="655"/>
      <c r="P413" s="153"/>
      <c r="Q413" s="153"/>
      <c r="R413" s="153"/>
      <c r="S413" s="153"/>
      <c r="T413" s="153"/>
      <c r="U413" s="153"/>
      <c r="V413" s="153"/>
      <c r="W413" s="153"/>
      <c r="X413" s="153"/>
      <c r="Y413" s="153"/>
    </row>
    <row r="414" spans="1:25">
      <c r="A414" s="153"/>
      <c r="B414" s="745"/>
      <c r="C414" s="153"/>
      <c r="D414" s="153"/>
      <c r="E414" s="153"/>
      <c r="F414" s="153"/>
      <c r="G414" s="153"/>
      <c r="H414" s="153"/>
      <c r="I414" s="153"/>
      <c r="J414" s="153"/>
      <c r="K414" s="153"/>
      <c r="L414" s="153"/>
      <c r="M414" s="654"/>
      <c r="N414" s="655"/>
      <c r="O414" s="655"/>
      <c r="P414" s="153"/>
      <c r="Q414" s="153"/>
      <c r="R414" s="153"/>
      <c r="S414" s="153"/>
      <c r="T414" s="153"/>
      <c r="U414" s="153"/>
      <c r="V414" s="153"/>
      <c r="W414" s="153"/>
      <c r="X414" s="153"/>
      <c r="Y414" s="153"/>
    </row>
    <row r="415" spans="1:25">
      <c r="A415" s="153"/>
      <c r="B415" s="745"/>
      <c r="C415" s="153"/>
      <c r="D415" s="153"/>
      <c r="E415" s="153"/>
      <c r="F415" s="153"/>
      <c r="G415" s="153"/>
      <c r="H415" s="153"/>
      <c r="I415" s="153"/>
      <c r="J415" s="153"/>
      <c r="K415" s="153"/>
      <c r="L415" s="153"/>
      <c r="M415" s="654"/>
      <c r="N415" s="655"/>
      <c r="O415" s="655"/>
      <c r="P415" s="153"/>
      <c r="Q415" s="153"/>
      <c r="R415" s="153"/>
      <c r="S415" s="153"/>
      <c r="T415" s="153"/>
      <c r="U415" s="153"/>
      <c r="V415" s="153"/>
      <c r="W415" s="153"/>
      <c r="X415" s="153"/>
      <c r="Y415" s="153"/>
    </row>
    <row r="416" spans="1:25">
      <c r="A416" s="153"/>
      <c r="B416" s="745"/>
      <c r="C416" s="153"/>
      <c r="D416" s="153"/>
      <c r="E416" s="153"/>
      <c r="F416" s="153"/>
      <c r="G416" s="153"/>
      <c r="H416" s="153"/>
      <c r="I416" s="153"/>
      <c r="J416" s="153"/>
      <c r="K416" s="153"/>
      <c r="L416" s="153"/>
      <c r="M416" s="654"/>
      <c r="N416" s="655"/>
      <c r="O416" s="655"/>
      <c r="P416" s="153"/>
      <c r="Q416" s="153"/>
      <c r="R416" s="153"/>
      <c r="S416" s="153"/>
      <c r="T416" s="153"/>
      <c r="U416" s="153"/>
      <c r="V416" s="153"/>
      <c r="W416" s="153"/>
      <c r="X416" s="153"/>
      <c r="Y416" s="153"/>
    </row>
    <row r="417" spans="1:25">
      <c r="A417" s="153"/>
      <c r="B417" s="745"/>
      <c r="C417" s="153"/>
      <c r="D417" s="153"/>
      <c r="E417" s="153"/>
      <c r="F417" s="153"/>
      <c r="G417" s="153"/>
      <c r="H417" s="153"/>
      <c r="I417" s="153"/>
      <c r="J417" s="153"/>
      <c r="K417" s="153"/>
      <c r="L417" s="153"/>
      <c r="M417" s="654"/>
      <c r="N417" s="655"/>
      <c r="O417" s="655"/>
      <c r="P417" s="153"/>
      <c r="Q417" s="153"/>
      <c r="R417" s="153"/>
      <c r="S417" s="153"/>
      <c r="T417" s="153"/>
      <c r="U417" s="153"/>
      <c r="V417" s="153"/>
      <c r="W417" s="153"/>
      <c r="X417" s="153"/>
      <c r="Y417" s="153"/>
    </row>
    <row r="418" spans="1:25">
      <c r="A418" s="153"/>
      <c r="B418" s="745"/>
      <c r="C418" s="153"/>
      <c r="D418" s="153"/>
      <c r="E418" s="153"/>
      <c r="F418" s="153"/>
      <c r="G418" s="153"/>
      <c r="H418" s="153"/>
      <c r="I418" s="153"/>
      <c r="J418" s="153"/>
      <c r="K418" s="153"/>
      <c r="L418" s="153"/>
      <c r="M418" s="654"/>
      <c r="N418" s="655"/>
      <c r="O418" s="655"/>
      <c r="P418" s="153"/>
      <c r="Q418" s="153"/>
      <c r="R418" s="153"/>
      <c r="S418" s="153"/>
      <c r="T418" s="153"/>
      <c r="U418" s="153"/>
      <c r="V418" s="153"/>
      <c r="W418" s="153"/>
      <c r="X418" s="153"/>
      <c r="Y418" s="153"/>
    </row>
    <row r="419" spans="1:25">
      <c r="A419" s="153"/>
      <c r="B419" s="745"/>
      <c r="C419" s="153"/>
      <c r="D419" s="153"/>
      <c r="E419" s="153"/>
      <c r="F419" s="153"/>
      <c r="G419" s="153"/>
      <c r="H419" s="153"/>
      <c r="I419" s="153"/>
      <c r="J419" s="153"/>
      <c r="K419" s="153"/>
      <c r="L419" s="153"/>
      <c r="M419" s="654"/>
      <c r="N419" s="655"/>
      <c r="O419" s="655"/>
      <c r="P419" s="153"/>
      <c r="Q419" s="153"/>
      <c r="R419" s="153"/>
      <c r="S419" s="153"/>
      <c r="T419" s="153"/>
      <c r="U419" s="153"/>
      <c r="V419" s="153"/>
      <c r="W419" s="153"/>
      <c r="X419" s="153"/>
      <c r="Y419" s="153"/>
    </row>
    <row r="420" spans="1:25">
      <c r="A420" s="153"/>
      <c r="B420" s="745"/>
      <c r="C420" s="153"/>
      <c r="D420" s="153"/>
      <c r="E420" s="153"/>
      <c r="F420" s="153"/>
      <c r="G420" s="153"/>
      <c r="H420" s="153"/>
      <c r="I420" s="153"/>
      <c r="J420" s="153"/>
      <c r="K420" s="153"/>
      <c r="L420" s="153"/>
      <c r="M420" s="654"/>
      <c r="N420" s="655"/>
      <c r="O420" s="655"/>
      <c r="P420" s="153"/>
      <c r="Q420" s="153"/>
      <c r="R420" s="153"/>
      <c r="S420" s="153"/>
      <c r="T420" s="153"/>
      <c r="U420" s="153"/>
      <c r="V420" s="153"/>
      <c r="W420" s="153"/>
      <c r="X420" s="153"/>
      <c r="Y420" s="153"/>
    </row>
    <row r="421" spans="1:25">
      <c r="A421" s="153"/>
      <c r="B421" s="745"/>
      <c r="C421" s="153"/>
      <c r="D421" s="153"/>
      <c r="E421" s="153"/>
      <c r="F421" s="153"/>
      <c r="G421" s="153"/>
      <c r="H421" s="153"/>
      <c r="I421" s="153"/>
      <c r="J421" s="153"/>
      <c r="K421" s="153"/>
      <c r="L421" s="153"/>
      <c r="M421" s="654"/>
      <c r="N421" s="655"/>
      <c r="O421" s="655"/>
      <c r="P421" s="153"/>
      <c r="Q421" s="153"/>
      <c r="R421" s="153"/>
      <c r="S421" s="153"/>
      <c r="T421" s="153"/>
      <c r="U421" s="153"/>
      <c r="V421" s="153"/>
      <c r="W421" s="153"/>
      <c r="X421" s="153"/>
      <c r="Y421" s="153"/>
    </row>
    <row r="422" spans="1:25">
      <c r="A422" s="153"/>
      <c r="B422" s="745"/>
      <c r="C422" s="153"/>
      <c r="D422" s="153"/>
      <c r="E422" s="153"/>
      <c r="F422" s="153"/>
      <c r="G422" s="153"/>
      <c r="H422" s="153"/>
      <c r="I422" s="153"/>
      <c r="J422" s="153"/>
      <c r="K422" s="153"/>
      <c r="L422" s="153"/>
      <c r="M422" s="654"/>
      <c r="N422" s="655"/>
      <c r="O422" s="655"/>
      <c r="P422" s="153"/>
      <c r="Q422" s="153"/>
      <c r="R422" s="153"/>
      <c r="S422" s="153"/>
      <c r="T422" s="153"/>
      <c r="U422" s="153"/>
      <c r="V422" s="153"/>
      <c r="W422" s="153"/>
      <c r="X422" s="153"/>
      <c r="Y422" s="153"/>
    </row>
    <row r="423" spans="1:25">
      <c r="A423" s="153"/>
      <c r="B423" s="745"/>
      <c r="C423" s="153"/>
      <c r="D423" s="153"/>
      <c r="E423" s="153"/>
      <c r="F423" s="153"/>
      <c r="G423" s="153"/>
      <c r="H423" s="153"/>
      <c r="I423" s="153"/>
      <c r="J423" s="153"/>
      <c r="K423" s="153"/>
      <c r="L423" s="153"/>
      <c r="M423" s="654"/>
      <c r="N423" s="655"/>
      <c r="O423" s="655"/>
      <c r="P423" s="153"/>
      <c r="Q423" s="153"/>
      <c r="R423" s="153"/>
      <c r="S423" s="153"/>
      <c r="T423" s="153"/>
      <c r="U423" s="153"/>
      <c r="V423" s="153"/>
      <c r="W423" s="153"/>
      <c r="X423" s="153"/>
      <c r="Y423" s="153"/>
    </row>
    <row r="424" spans="1:25">
      <c r="A424" s="153"/>
      <c r="B424" s="745"/>
      <c r="C424" s="153"/>
      <c r="D424" s="153"/>
      <c r="E424" s="153"/>
      <c r="F424" s="153"/>
      <c r="G424" s="153"/>
      <c r="H424" s="153"/>
      <c r="I424" s="153"/>
      <c r="J424" s="153"/>
      <c r="K424" s="153"/>
      <c r="L424" s="153"/>
      <c r="M424" s="654"/>
      <c r="N424" s="655"/>
      <c r="O424" s="655"/>
      <c r="P424" s="153"/>
      <c r="Q424" s="153"/>
      <c r="R424" s="153"/>
      <c r="S424" s="153"/>
      <c r="T424" s="153"/>
      <c r="U424" s="153"/>
      <c r="V424" s="153"/>
      <c r="W424" s="153"/>
      <c r="X424" s="153"/>
      <c r="Y424" s="153"/>
    </row>
    <row r="425" spans="1:25">
      <c r="A425" s="153"/>
      <c r="B425" s="745"/>
      <c r="C425" s="153"/>
      <c r="D425" s="153"/>
      <c r="E425" s="153"/>
      <c r="F425" s="153"/>
      <c r="G425" s="153"/>
      <c r="H425" s="153"/>
      <c r="I425" s="153"/>
      <c r="J425" s="153"/>
      <c r="K425" s="153"/>
      <c r="L425" s="153"/>
      <c r="M425" s="654"/>
      <c r="N425" s="655"/>
      <c r="O425" s="655"/>
      <c r="P425" s="153"/>
      <c r="Q425" s="153"/>
      <c r="R425" s="153"/>
      <c r="S425" s="153"/>
      <c r="T425" s="153"/>
      <c r="U425" s="153"/>
      <c r="V425" s="153"/>
      <c r="W425" s="153"/>
      <c r="X425" s="153"/>
      <c r="Y425" s="153"/>
    </row>
    <row r="426" spans="1:25">
      <c r="A426" s="153"/>
      <c r="B426" s="745"/>
      <c r="C426" s="153"/>
      <c r="D426" s="153"/>
      <c r="E426" s="153"/>
      <c r="F426" s="153"/>
      <c r="G426" s="153"/>
      <c r="H426" s="153"/>
      <c r="I426" s="153"/>
      <c r="J426" s="153"/>
      <c r="K426" s="153"/>
      <c r="L426" s="153"/>
      <c r="M426" s="654"/>
      <c r="N426" s="655"/>
      <c r="O426" s="655"/>
      <c r="P426" s="153"/>
      <c r="Q426" s="153"/>
      <c r="R426" s="153"/>
      <c r="S426" s="153"/>
      <c r="T426" s="153"/>
      <c r="U426" s="153"/>
      <c r="V426" s="153"/>
      <c r="W426" s="153"/>
      <c r="X426" s="153"/>
      <c r="Y426" s="153"/>
    </row>
    <row r="427" spans="1:25">
      <c r="A427" s="153"/>
      <c r="B427" s="745"/>
      <c r="C427" s="153"/>
      <c r="D427" s="153"/>
      <c r="E427" s="153"/>
      <c r="F427" s="153"/>
      <c r="G427" s="153"/>
      <c r="H427" s="153"/>
      <c r="I427" s="153"/>
      <c r="J427" s="153"/>
      <c r="K427" s="153"/>
      <c r="L427" s="153"/>
      <c r="M427" s="654"/>
      <c r="N427" s="655"/>
      <c r="O427" s="655"/>
      <c r="P427" s="153"/>
      <c r="Q427" s="153"/>
      <c r="R427" s="153"/>
      <c r="S427" s="153"/>
      <c r="T427" s="153"/>
      <c r="U427" s="153"/>
      <c r="V427" s="153"/>
      <c r="W427" s="153"/>
      <c r="X427" s="153"/>
      <c r="Y427" s="153"/>
    </row>
    <row r="428" spans="1:25">
      <c r="A428" s="153"/>
      <c r="B428" s="745"/>
      <c r="C428" s="153"/>
      <c r="D428" s="153"/>
      <c r="E428" s="153"/>
      <c r="F428" s="153"/>
      <c r="G428" s="153"/>
      <c r="H428" s="153"/>
      <c r="I428" s="153"/>
      <c r="J428" s="153"/>
      <c r="K428" s="153"/>
      <c r="L428" s="153"/>
      <c r="M428" s="654"/>
      <c r="N428" s="655"/>
      <c r="O428" s="655"/>
      <c r="P428" s="153"/>
      <c r="Q428" s="153"/>
      <c r="R428" s="153"/>
      <c r="S428" s="153"/>
      <c r="T428" s="153"/>
      <c r="U428" s="153"/>
      <c r="V428" s="153"/>
      <c r="W428" s="153"/>
      <c r="X428" s="153"/>
      <c r="Y428" s="153"/>
    </row>
    <row r="429" spans="1:25">
      <c r="A429" s="153"/>
      <c r="B429" s="745"/>
      <c r="C429" s="153"/>
      <c r="D429" s="153"/>
      <c r="E429" s="153"/>
      <c r="F429" s="153"/>
      <c r="G429" s="153"/>
      <c r="H429" s="153"/>
      <c r="I429" s="153"/>
      <c r="J429" s="153"/>
      <c r="K429" s="153"/>
      <c r="L429" s="153"/>
      <c r="M429" s="654"/>
      <c r="N429" s="655"/>
      <c r="O429" s="655"/>
      <c r="P429" s="153"/>
      <c r="Q429" s="153"/>
      <c r="R429" s="153"/>
      <c r="S429" s="153"/>
      <c r="T429" s="153"/>
      <c r="U429" s="153"/>
      <c r="V429" s="153"/>
      <c r="W429" s="153"/>
      <c r="X429" s="153"/>
      <c r="Y429" s="153"/>
    </row>
    <row r="430" spans="1:25">
      <c r="A430" s="153"/>
      <c r="B430" s="745"/>
      <c r="C430" s="153"/>
      <c r="D430" s="153"/>
      <c r="E430" s="153"/>
      <c r="F430" s="153"/>
      <c r="G430" s="153"/>
      <c r="H430" s="153"/>
      <c r="I430" s="153"/>
      <c r="J430" s="153"/>
      <c r="K430" s="153"/>
      <c r="L430" s="153"/>
      <c r="M430" s="654"/>
      <c r="N430" s="655"/>
      <c r="O430" s="655"/>
      <c r="P430" s="153"/>
      <c r="Q430" s="153"/>
      <c r="R430" s="153"/>
      <c r="S430" s="153"/>
      <c r="T430" s="153"/>
      <c r="U430" s="153"/>
      <c r="V430" s="153"/>
      <c r="W430" s="153"/>
      <c r="X430" s="153"/>
      <c r="Y430" s="153"/>
    </row>
    <row r="431" spans="1:25">
      <c r="A431" s="153"/>
      <c r="B431" s="745"/>
      <c r="C431" s="153"/>
      <c r="D431" s="153"/>
      <c r="E431" s="153"/>
      <c r="F431" s="153"/>
      <c r="G431" s="153"/>
      <c r="H431" s="153"/>
      <c r="I431" s="153"/>
      <c r="J431" s="153"/>
      <c r="K431" s="153"/>
      <c r="L431" s="153"/>
      <c r="M431" s="654"/>
      <c r="N431" s="655"/>
      <c r="O431" s="655"/>
      <c r="P431" s="153"/>
      <c r="Q431" s="153"/>
      <c r="R431" s="153"/>
      <c r="S431" s="153"/>
      <c r="T431" s="153"/>
      <c r="U431" s="153"/>
      <c r="V431" s="153"/>
      <c r="W431" s="153"/>
      <c r="X431" s="153"/>
      <c r="Y431" s="153"/>
    </row>
    <row r="432" spans="1:25">
      <c r="A432" s="153"/>
      <c r="B432" s="745"/>
      <c r="C432" s="153"/>
      <c r="D432" s="153"/>
      <c r="E432" s="153"/>
      <c r="F432" s="153"/>
      <c r="G432" s="153"/>
      <c r="H432" s="153"/>
      <c r="I432" s="153"/>
      <c r="J432" s="153"/>
      <c r="K432" s="153"/>
      <c r="L432" s="153"/>
      <c r="M432" s="654"/>
      <c r="N432" s="655"/>
      <c r="O432" s="655"/>
      <c r="P432" s="153"/>
      <c r="Q432" s="153"/>
      <c r="R432" s="153"/>
      <c r="S432" s="153"/>
      <c r="T432" s="153"/>
      <c r="U432" s="153"/>
      <c r="V432" s="153"/>
      <c r="W432" s="153"/>
      <c r="X432" s="153"/>
      <c r="Y432" s="153"/>
    </row>
    <row r="433" spans="1:25">
      <c r="A433" s="153"/>
      <c r="B433" s="745"/>
      <c r="C433" s="153"/>
      <c r="D433" s="153"/>
      <c r="E433" s="153"/>
      <c r="F433" s="153"/>
      <c r="G433" s="153"/>
      <c r="H433" s="153"/>
      <c r="I433" s="153"/>
      <c r="J433" s="153"/>
      <c r="K433" s="153"/>
      <c r="L433" s="153"/>
      <c r="M433" s="654"/>
      <c r="N433" s="655"/>
      <c r="O433" s="655"/>
      <c r="P433" s="153"/>
      <c r="Q433" s="153"/>
      <c r="R433" s="153"/>
      <c r="S433" s="153"/>
      <c r="T433" s="153"/>
      <c r="U433" s="153"/>
      <c r="V433" s="153"/>
      <c r="W433" s="153"/>
      <c r="X433" s="153"/>
      <c r="Y433" s="153"/>
    </row>
    <row r="434" spans="1:25">
      <c r="A434" s="153"/>
      <c r="B434" s="745"/>
      <c r="C434" s="153"/>
      <c r="D434" s="153"/>
      <c r="E434" s="153"/>
      <c r="F434" s="153"/>
      <c r="G434" s="153"/>
      <c r="H434" s="153"/>
      <c r="I434" s="153"/>
      <c r="J434" s="153"/>
      <c r="K434" s="153"/>
      <c r="L434" s="153"/>
      <c r="M434" s="654"/>
      <c r="N434" s="655"/>
      <c r="O434" s="655"/>
      <c r="P434" s="153"/>
      <c r="Q434" s="153"/>
      <c r="R434" s="153"/>
      <c r="S434" s="153"/>
      <c r="T434" s="153"/>
      <c r="U434" s="153"/>
      <c r="V434" s="153"/>
      <c r="W434" s="153"/>
      <c r="X434" s="153"/>
      <c r="Y434" s="153"/>
    </row>
    <row r="435" spans="1:25">
      <c r="A435" s="153"/>
      <c r="B435" s="745"/>
      <c r="C435" s="153"/>
      <c r="D435" s="153"/>
      <c r="E435" s="153"/>
      <c r="F435" s="153"/>
      <c r="G435" s="153"/>
      <c r="H435" s="153"/>
      <c r="I435" s="153"/>
      <c r="J435" s="153"/>
      <c r="K435" s="153"/>
      <c r="L435" s="153"/>
      <c r="M435" s="654"/>
      <c r="N435" s="655"/>
      <c r="O435" s="655"/>
      <c r="P435" s="153"/>
      <c r="Q435" s="153"/>
      <c r="R435" s="153"/>
      <c r="S435" s="153"/>
      <c r="T435" s="153"/>
      <c r="U435" s="153"/>
      <c r="V435" s="153"/>
      <c r="W435" s="153"/>
      <c r="X435" s="153"/>
      <c r="Y435" s="153"/>
    </row>
    <row r="436" spans="1:25">
      <c r="A436" s="153"/>
      <c r="B436" s="745"/>
      <c r="C436" s="153"/>
      <c r="D436" s="153"/>
      <c r="E436" s="153"/>
      <c r="F436" s="153"/>
      <c r="G436" s="153"/>
      <c r="H436" s="153"/>
      <c r="I436" s="153"/>
      <c r="J436" s="153"/>
      <c r="K436" s="153"/>
      <c r="L436" s="153"/>
      <c r="M436" s="654"/>
      <c r="N436" s="655"/>
      <c r="O436" s="655"/>
      <c r="P436" s="153"/>
      <c r="Q436" s="153"/>
      <c r="R436" s="153"/>
      <c r="S436" s="153"/>
      <c r="T436" s="153"/>
      <c r="U436" s="153"/>
      <c r="V436" s="153"/>
      <c r="W436" s="153"/>
      <c r="X436" s="153"/>
      <c r="Y436" s="153"/>
    </row>
    <row r="437" spans="1:25">
      <c r="A437" s="153"/>
      <c r="B437" s="745"/>
      <c r="C437" s="153"/>
      <c r="D437" s="153"/>
      <c r="E437" s="153"/>
      <c r="F437" s="153"/>
      <c r="G437" s="153"/>
      <c r="H437" s="153"/>
      <c r="I437" s="153"/>
      <c r="J437" s="153"/>
      <c r="K437" s="153"/>
      <c r="L437" s="153"/>
      <c r="M437" s="654"/>
      <c r="N437" s="655"/>
      <c r="O437" s="655"/>
      <c r="P437" s="153"/>
      <c r="Q437" s="153"/>
      <c r="R437" s="153"/>
      <c r="S437" s="153"/>
      <c r="T437" s="153"/>
      <c r="U437" s="153"/>
      <c r="V437" s="153"/>
      <c r="W437" s="153"/>
      <c r="X437" s="153"/>
      <c r="Y437" s="153"/>
    </row>
    <row r="438" spans="1:25">
      <c r="A438" s="153"/>
      <c r="B438" s="745"/>
      <c r="C438" s="153"/>
      <c r="D438" s="153"/>
      <c r="E438" s="153"/>
      <c r="F438" s="153"/>
      <c r="G438" s="153"/>
      <c r="H438" s="153"/>
      <c r="I438" s="153"/>
      <c r="J438" s="153"/>
      <c r="K438" s="153"/>
      <c r="L438" s="153"/>
      <c r="M438" s="654"/>
      <c r="N438" s="655"/>
      <c r="O438" s="655"/>
      <c r="P438" s="153"/>
      <c r="Q438" s="153"/>
      <c r="R438" s="153"/>
      <c r="S438" s="153"/>
      <c r="T438" s="153"/>
      <c r="U438" s="153"/>
      <c r="V438" s="153"/>
      <c r="W438" s="153"/>
      <c r="X438" s="153"/>
      <c r="Y438" s="153"/>
    </row>
    <row r="439" spans="1:25">
      <c r="A439" s="153"/>
      <c r="B439" s="745"/>
      <c r="C439" s="153"/>
      <c r="D439" s="153"/>
      <c r="E439" s="153"/>
      <c r="F439" s="153"/>
      <c r="G439" s="153"/>
      <c r="H439" s="153"/>
      <c r="I439" s="153"/>
      <c r="J439" s="153"/>
      <c r="K439" s="153"/>
      <c r="L439" s="153"/>
      <c r="M439" s="654"/>
      <c r="N439" s="655"/>
      <c r="O439" s="655"/>
      <c r="P439" s="153"/>
      <c r="Q439" s="153"/>
      <c r="R439" s="153"/>
      <c r="S439" s="153"/>
      <c r="T439" s="153"/>
      <c r="U439" s="153"/>
      <c r="V439" s="153"/>
      <c r="W439" s="153"/>
      <c r="X439" s="153"/>
      <c r="Y439" s="153"/>
    </row>
    <row r="440" spans="1:25">
      <c r="A440" s="153"/>
      <c r="B440" s="745"/>
      <c r="C440" s="153"/>
      <c r="D440" s="153"/>
      <c r="E440" s="153"/>
      <c r="F440" s="153"/>
      <c r="G440" s="153"/>
      <c r="H440" s="153"/>
      <c r="I440" s="153"/>
      <c r="J440" s="153"/>
      <c r="K440" s="153"/>
      <c r="L440" s="153"/>
      <c r="M440" s="654"/>
      <c r="N440" s="655"/>
      <c r="O440" s="655"/>
      <c r="P440" s="153"/>
      <c r="Q440" s="153"/>
      <c r="R440" s="153"/>
      <c r="S440" s="153"/>
      <c r="T440" s="153"/>
      <c r="U440" s="153"/>
      <c r="V440" s="153"/>
      <c r="W440" s="153"/>
      <c r="X440" s="153"/>
      <c r="Y440" s="153"/>
    </row>
    <row r="441" spans="1:25">
      <c r="A441" s="153"/>
      <c r="B441" s="745"/>
      <c r="C441" s="153"/>
      <c r="D441" s="153"/>
      <c r="E441" s="153"/>
      <c r="F441" s="153"/>
      <c r="G441" s="153"/>
      <c r="H441" s="153"/>
      <c r="I441" s="153"/>
      <c r="J441" s="153"/>
      <c r="K441" s="153"/>
      <c r="L441" s="153"/>
      <c r="M441" s="654"/>
      <c r="N441" s="655"/>
      <c r="O441" s="655"/>
      <c r="P441" s="153"/>
      <c r="Q441" s="153"/>
      <c r="R441" s="153"/>
      <c r="S441" s="153"/>
      <c r="T441" s="153"/>
      <c r="U441" s="153"/>
      <c r="V441" s="153"/>
      <c r="W441" s="153"/>
      <c r="X441" s="153"/>
      <c r="Y441" s="153"/>
    </row>
    <row r="442" spans="1:25">
      <c r="A442" s="153"/>
      <c r="B442" s="745"/>
      <c r="C442" s="153"/>
      <c r="D442" s="153"/>
      <c r="E442" s="153"/>
      <c r="F442" s="153"/>
      <c r="G442" s="153"/>
      <c r="H442" s="153"/>
      <c r="I442" s="153"/>
      <c r="J442" s="153"/>
      <c r="K442" s="153"/>
      <c r="L442" s="153"/>
      <c r="M442" s="654"/>
      <c r="N442" s="655"/>
      <c r="O442" s="655"/>
      <c r="P442" s="153"/>
      <c r="Q442" s="153"/>
      <c r="R442" s="153"/>
      <c r="S442" s="153"/>
      <c r="T442" s="153"/>
      <c r="U442" s="153"/>
      <c r="V442" s="153"/>
      <c r="W442" s="153"/>
      <c r="X442" s="153"/>
      <c r="Y442" s="153"/>
    </row>
    <row r="443" spans="1:25">
      <c r="A443" s="153"/>
      <c r="B443" s="745"/>
      <c r="C443" s="153"/>
      <c r="D443" s="153"/>
      <c r="E443" s="153"/>
      <c r="F443" s="153"/>
      <c r="G443" s="153"/>
      <c r="H443" s="153"/>
      <c r="I443" s="153"/>
      <c r="J443" s="153"/>
      <c r="K443" s="153"/>
      <c r="L443" s="153"/>
      <c r="M443" s="654"/>
      <c r="N443" s="655"/>
      <c r="O443" s="655"/>
      <c r="P443" s="153"/>
      <c r="Q443" s="153"/>
      <c r="R443" s="153"/>
      <c r="S443" s="153"/>
      <c r="T443" s="153"/>
      <c r="U443" s="153"/>
      <c r="V443" s="153"/>
      <c r="W443" s="153"/>
      <c r="X443" s="153"/>
      <c r="Y443" s="153"/>
    </row>
    <row r="444" spans="1:25">
      <c r="A444" s="153"/>
      <c r="B444" s="745"/>
      <c r="C444" s="153"/>
      <c r="D444" s="153"/>
      <c r="E444" s="153"/>
      <c r="F444" s="153"/>
      <c r="G444" s="153"/>
      <c r="H444" s="153"/>
      <c r="I444" s="153"/>
      <c r="J444" s="153"/>
      <c r="K444" s="153"/>
      <c r="L444" s="153"/>
      <c r="M444" s="654"/>
      <c r="N444" s="655"/>
      <c r="O444" s="655"/>
      <c r="P444" s="153"/>
      <c r="Q444" s="153"/>
      <c r="R444" s="153"/>
      <c r="S444" s="153"/>
      <c r="T444" s="153"/>
      <c r="U444" s="153"/>
      <c r="V444" s="153"/>
      <c r="W444" s="153"/>
      <c r="X444" s="153"/>
      <c r="Y444" s="153"/>
    </row>
    <row r="445" spans="1:25">
      <c r="A445" s="153"/>
      <c r="B445" s="745"/>
      <c r="C445" s="153"/>
      <c r="D445" s="153"/>
      <c r="E445" s="153"/>
      <c r="F445" s="153"/>
      <c r="G445" s="153"/>
      <c r="H445" s="153"/>
      <c r="I445" s="153"/>
      <c r="J445" s="153"/>
      <c r="K445" s="153"/>
      <c r="L445" s="153"/>
      <c r="M445" s="654"/>
      <c r="N445" s="655"/>
      <c r="O445" s="655"/>
      <c r="P445" s="153"/>
      <c r="Q445" s="153"/>
      <c r="R445" s="153"/>
      <c r="S445" s="153"/>
      <c r="T445" s="153"/>
      <c r="U445" s="153"/>
      <c r="V445" s="153"/>
      <c r="W445" s="153"/>
      <c r="X445" s="153"/>
      <c r="Y445" s="153"/>
    </row>
    <row r="446" spans="1:25">
      <c r="A446" s="153"/>
      <c r="B446" s="745"/>
      <c r="C446" s="153"/>
      <c r="D446" s="153"/>
      <c r="E446" s="153"/>
      <c r="F446" s="153"/>
      <c r="G446" s="153"/>
      <c r="H446" s="153"/>
      <c r="I446" s="153"/>
      <c r="J446" s="153"/>
      <c r="K446" s="153"/>
      <c r="L446" s="153"/>
      <c r="M446" s="654"/>
      <c r="N446" s="655"/>
      <c r="O446" s="655"/>
      <c r="P446" s="153"/>
      <c r="Q446" s="153"/>
      <c r="R446" s="153"/>
      <c r="S446" s="153"/>
      <c r="T446" s="153"/>
      <c r="U446" s="153"/>
      <c r="V446" s="153"/>
      <c r="W446" s="153"/>
      <c r="X446" s="153"/>
      <c r="Y446" s="153"/>
    </row>
    <row r="447" spans="1:25">
      <c r="A447" s="153"/>
      <c r="B447" s="745"/>
      <c r="C447" s="153"/>
      <c r="D447" s="153"/>
      <c r="E447" s="153"/>
      <c r="F447" s="153"/>
      <c r="G447" s="153"/>
      <c r="H447" s="153"/>
      <c r="I447" s="153"/>
      <c r="J447" s="153"/>
      <c r="K447" s="153"/>
      <c r="L447" s="153"/>
      <c r="M447" s="654"/>
      <c r="N447" s="655"/>
      <c r="O447" s="655"/>
      <c r="P447" s="153"/>
      <c r="Q447" s="153"/>
      <c r="R447" s="153"/>
      <c r="S447" s="153"/>
      <c r="T447" s="153"/>
      <c r="U447" s="153"/>
      <c r="V447" s="153"/>
      <c r="W447" s="153"/>
      <c r="X447" s="153"/>
      <c r="Y447" s="153"/>
    </row>
    <row r="448" spans="1:25">
      <c r="A448" s="153"/>
      <c r="B448" s="745"/>
      <c r="C448" s="153"/>
      <c r="D448" s="153"/>
      <c r="E448" s="153"/>
      <c r="F448" s="153"/>
      <c r="G448" s="153"/>
      <c r="H448" s="153"/>
      <c r="I448" s="153"/>
      <c r="J448" s="153"/>
      <c r="K448" s="153"/>
      <c r="L448" s="153"/>
      <c r="M448" s="654"/>
      <c r="N448" s="655"/>
      <c r="O448" s="655"/>
      <c r="P448" s="153"/>
      <c r="Q448" s="153"/>
      <c r="R448" s="153"/>
      <c r="S448" s="153"/>
      <c r="T448" s="153"/>
      <c r="U448" s="153"/>
      <c r="V448" s="153"/>
      <c r="W448" s="153"/>
      <c r="X448" s="153"/>
      <c r="Y448" s="153"/>
    </row>
    <row r="449" spans="1:25">
      <c r="A449" s="153"/>
      <c r="B449" s="745"/>
      <c r="C449" s="153"/>
      <c r="D449" s="153"/>
      <c r="E449" s="153"/>
      <c r="F449" s="153"/>
      <c r="G449" s="153"/>
      <c r="H449" s="153"/>
      <c r="I449" s="153"/>
      <c r="J449" s="153"/>
      <c r="K449" s="153"/>
      <c r="L449" s="153"/>
      <c r="M449" s="654"/>
      <c r="N449" s="655"/>
      <c r="O449" s="655"/>
      <c r="P449" s="153"/>
      <c r="Q449" s="153"/>
      <c r="R449" s="153"/>
      <c r="S449" s="153"/>
      <c r="T449" s="153"/>
      <c r="U449" s="153"/>
      <c r="V449" s="153"/>
      <c r="W449" s="153"/>
      <c r="X449" s="153"/>
      <c r="Y449" s="153"/>
    </row>
    <row r="450" spans="1:25">
      <c r="A450" s="153"/>
      <c r="B450" s="745"/>
      <c r="C450" s="153"/>
      <c r="D450" s="153"/>
      <c r="E450" s="153"/>
      <c r="F450" s="153"/>
      <c r="G450" s="153"/>
      <c r="H450" s="153"/>
      <c r="I450" s="153"/>
      <c r="J450" s="153"/>
      <c r="K450" s="153"/>
      <c r="L450" s="153"/>
      <c r="M450" s="654"/>
      <c r="N450" s="655"/>
      <c r="O450" s="655"/>
      <c r="P450" s="153"/>
      <c r="Q450" s="153"/>
      <c r="R450" s="153"/>
      <c r="S450" s="153"/>
      <c r="T450" s="153"/>
      <c r="U450" s="153"/>
      <c r="V450" s="153"/>
      <c r="W450" s="153"/>
      <c r="X450" s="153"/>
      <c r="Y450" s="153"/>
    </row>
    <row r="451" spans="1:25">
      <c r="A451" s="153"/>
      <c r="B451" s="745"/>
      <c r="C451" s="153"/>
      <c r="D451" s="153"/>
      <c r="E451" s="153"/>
      <c r="F451" s="153"/>
      <c r="G451" s="153"/>
      <c r="H451" s="153"/>
      <c r="I451" s="153"/>
      <c r="J451" s="153"/>
      <c r="K451" s="153"/>
      <c r="L451" s="153"/>
      <c r="M451" s="654"/>
      <c r="N451" s="655"/>
      <c r="O451" s="655"/>
      <c r="P451" s="153"/>
      <c r="Q451" s="153"/>
      <c r="R451" s="153"/>
      <c r="S451" s="153"/>
      <c r="T451" s="153"/>
      <c r="U451" s="153"/>
      <c r="V451" s="153"/>
      <c r="W451" s="153"/>
      <c r="X451" s="153"/>
      <c r="Y451" s="153"/>
    </row>
    <row r="452" spans="1:25">
      <c r="A452" s="153"/>
      <c r="B452" s="745"/>
      <c r="C452" s="153"/>
      <c r="D452" s="153"/>
      <c r="E452" s="153"/>
      <c r="F452" s="153"/>
      <c r="G452" s="153"/>
      <c r="H452" s="153"/>
      <c r="I452" s="153"/>
      <c r="J452" s="153"/>
      <c r="K452" s="153"/>
      <c r="L452" s="153"/>
      <c r="M452" s="654"/>
      <c r="N452" s="655"/>
      <c r="O452" s="655"/>
      <c r="P452" s="153"/>
      <c r="Q452" s="153"/>
      <c r="R452" s="153"/>
      <c r="S452" s="153"/>
      <c r="T452" s="153"/>
      <c r="U452" s="153"/>
      <c r="V452" s="153"/>
      <c r="W452" s="153"/>
      <c r="X452" s="153"/>
      <c r="Y452" s="153"/>
    </row>
    <row r="453" spans="1:25">
      <c r="A453" s="153"/>
      <c r="B453" s="745"/>
      <c r="C453" s="153"/>
      <c r="D453" s="153"/>
      <c r="E453" s="153"/>
      <c r="F453" s="153"/>
      <c r="G453" s="153"/>
      <c r="H453" s="153"/>
      <c r="I453" s="153"/>
      <c r="J453" s="153"/>
      <c r="K453" s="153"/>
      <c r="L453" s="153"/>
      <c r="M453" s="654"/>
      <c r="N453" s="655"/>
      <c r="O453" s="655"/>
      <c r="P453" s="153"/>
      <c r="Q453" s="153"/>
      <c r="R453" s="153"/>
      <c r="S453" s="153"/>
      <c r="T453" s="153"/>
      <c r="U453" s="153"/>
      <c r="V453" s="153"/>
      <c r="W453" s="153"/>
      <c r="X453" s="153"/>
      <c r="Y453" s="153"/>
    </row>
    <row r="454" spans="1:25">
      <c r="A454" s="153"/>
      <c r="B454" s="745"/>
      <c r="C454" s="153"/>
      <c r="D454" s="153"/>
      <c r="E454" s="153"/>
      <c r="F454" s="153"/>
      <c r="G454" s="153"/>
      <c r="H454" s="153"/>
      <c r="I454" s="153"/>
      <c r="J454" s="153"/>
      <c r="K454" s="153"/>
      <c r="L454" s="153"/>
      <c r="M454" s="654"/>
      <c r="N454" s="655"/>
      <c r="O454" s="655"/>
      <c r="P454" s="153"/>
      <c r="Q454" s="153"/>
      <c r="R454" s="153"/>
      <c r="S454" s="153"/>
      <c r="T454" s="153"/>
      <c r="U454" s="153"/>
      <c r="V454" s="153"/>
      <c r="W454" s="153"/>
      <c r="X454" s="153"/>
      <c r="Y454" s="153"/>
    </row>
    <row r="455" spans="1:25">
      <c r="A455" s="153"/>
      <c r="B455" s="745"/>
      <c r="C455" s="153"/>
      <c r="D455" s="153"/>
      <c r="E455" s="153"/>
      <c r="F455" s="153"/>
      <c r="G455" s="153"/>
      <c r="H455" s="153"/>
      <c r="I455" s="153"/>
      <c r="J455" s="153"/>
      <c r="K455" s="153"/>
      <c r="L455" s="153"/>
      <c r="M455" s="654"/>
      <c r="N455" s="655"/>
      <c r="O455" s="655"/>
      <c r="P455" s="153"/>
      <c r="Q455" s="153"/>
      <c r="R455" s="153"/>
      <c r="S455" s="153"/>
      <c r="T455" s="153"/>
      <c r="U455" s="153"/>
      <c r="V455" s="153"/>
      <c r="W455" s="153"/>
      <c r="X455" s="153"/>
      <c r="Y455" s="153"/>
    </row>
    <row r="456" spans="1:25">
      <c r="A456" s="153"/>
      <c r="B456" s="745"/>
      <c r="C456" s="153"/>
      <c r="D456" s="153"/>
      <c r="E456" s="153"/>
      <c r="F456" s="153"/>
      <c r="G456" s="153"/>
      <c r="H456" s="153"/>
      <c r="I456" s="153"/>
      <c r="J456" s="153"/>
      <c r="K456" s="153"/>
      <c r="L456" s="153"/>
      <c r="M456" s="654"/>
      <c r="N456" s="655"/>
      <c r="O456" s="655"/>
      <c r="P456" s="153"/>
      <c r="Q456" s="153"/>
      <c r="R456" s="153"/>
      <c r="S456" s="153"/>
      <c r="T456" s="153"/>
      <c r="U456" s="153"/>
      <c r="V456" s="153"/>
      <c r="W456" s="153"/>
      <c r="X456" s="153"/>
      <c r="Y456" s="153"/>
    </row>
    <row r="457" spans="1:25">
      <c r="A457" s="153"/>
      <c r="B457" s="745"/>
      <c r="C457" s="153"/>
      <c r="D457" s="153"/>
      <c r="E457" s="153"/>
      <c r="F457" s="153"/>
      <c r="G457" s="153"/>
      <c r="H457" s="153"/>
      <c r="I457" s="153"/>
      <c r="J457" s="153"/>
      <c r="K457" s="153"/>
      <c r="L457" s="153"/>
      <c r="M457" s="654"/>
      <c r="N457" s="655"/>
      <c r="O457" s="655"/>
      <c r="P457" s="153"/>
      <c r="Q457" s="153"/>
      <c r="R457" s="153"/>
      <c r="S457" s="153"/>
      <c r="T457" s="153"/>
      <c r="U457" s="153"/>
      <c r="V457" s="153"/>
      <c r="W457" s="153"/>
      <c r="X457" s="153"/>
      <c r="Y457" s="153"/>
    </row>
    <row r="458" spans="1:25">
      <c r="A458" s="153"/>
      <c r="B458" s="745"/>
      <c r="C458" s="153"/>
      <c r="D458" s="153"/>
      <c r="E458" s="153"/>
      <c r="F458" s="153"/>
      <c r="G458" s="153"/>
      <c r="H458" s="153"/>
      <c r="I458" s="153"/>
      <c r="J458" s="153"/>
      <c r="K458" s="153"/>
      <c r="L458" s="153"/>
      <c r="M458" s="654"/>
      <c r="N458" s="655"/>
      <c r="O458" s="655"/>
      <c r="P458" s="153"/>
      <c r="Q458" s="153"/>
      <c r="R458" s="153"/>
      <c r="S458" s="153"/>
      <c r="T458" s="153"/>
      <c r="U458" s="153"/>
      <c r="V458" s="153"/>
      <c r="W458" s="153"/>
      <c r="X458" s="153"/>
      <c r="Y458" s="153"/>
    </row>
    <row r="459" spans="1:25">
      <c r="A459" s="153"/>
      <c r="B459" s="745"/>
      <c r="C459" s="153"/>
      <c r="D459" s="153"/>
      <c r="E459" s="153"/>
      <c r="F459" s="153"/>
      <c r="G459" s="153"/>
      <c r="H459" s="153"/>
      <c r="I459" s="153"/>
      <c r="J459" s="153"/>
      <c r="K459" s="153"/>
      <c r="L459" s="153"/>
      <c r="M459" s="654"/>
      <c r="N459" s="655"/>
      <c r="O459" s="655"/>
      <c r="P459" s="153"/>
      <c r="Q459" s="153"/>
      <c r="R459" s="153"/>
      <c r="S459" s="153"/>
      <c r="T459" s="153"/>
      <c r="U459" s="153"/>
      <c r="V459" s="153"/>
      <c r="W459" s="153"/>
      <c r="X459" s="153"/>
      <c r="Y459" s="153"/>
    </row>
    <row r="460" spans="1:25">
      <c r="A460" s="153"/>
      <c r="B460" s="745"/>
      <c r="C460" s="153"/>
      <c r="D460" s="153"/>
      <c r="E460" s="153"/>
      <c r="F460" s="153"/>
      <c r="G460" s="153"/>
      <c r="H460" s="153"/>
      <c r="I460" s="153"/>
      <c r="J460" s="153"/>
      <c r="K460" s="153"/>
      <c r="L460" s="153"/>
      <c r="M460" s="654"/>
      <c r="N460" s="655"/>
      <c r="O460" s="655"/>
      <c r="P460" s="153"/>
      <c r="Q460" s="153"/>
      <c r="R460" s="153"/>
      <c r="S460" s="153"/>
      <c r="T460" s="153"/>
      <c r="U460" s="153"/>
      <c r="V460" s="153"/>
      <c r="W460" s="153"/>
      <c r="X460" s="153"/>
      <c r="Y460" s="153"/>
    </row>
    <row r="461" spans="1:25">
      <c r="A461" s="153"/>
      <c r="B461" s="745"/>
      <c r="C461" s="153"/>
      <c r="D461" s="153"/>
      <c r="E461" s="153"/>
      <c r="F461" s="153"/>
      <c r="G461" s="153"/>
      <c r="H461" s="153"/>
      <c r="I461" s="153"/>
      <c r="J461" s="153"/>
      <c r="K461" s="153"/>
      <c r="L461" s="153"/>
      <c r="M461" s="654"/>
      <c r="N461" s="655"/>
      <c r="O461" s="655"/>
      <c r="P461" s="153"/>
      <c r="Q461" s="153"/>
      <c r="R461" s="153"/>
      <c r="S461" s="153"/>
      <c r="T461" s="153"/>
      <c r="U461" s="153"/>
      <c r="V461" s="153"/>
      <c r="W461" s="153"/>
      <c r="X461" s="153"/>
      <c r="Y461" s="153"/>
    </row>
    <row r="462" spans="1:25">
      <c r="A462" s="153"/>
      <c r="B462" s="745"/>
      <c r="C462" s="153"/>
      <c r="D462" s="153"/>
      <c r="E462" s="153"/>
      <c r="F462" s="153"/>
      <c r="G462" s="153"/>
      <c r="H462" s="153"/>
      <c r="I462" s="153"/>
      <c r="J462" s="153"/>
      <c r="K462" s="153"/>
      <c r="L462" s="153"/>
      <c r="M462" s="654"/>
      <c r="N462" s="655"/>
      <c r="O462" s="655"/>
      <c r="P462" s="153"/>
      <c r="Q462" s="153"/>
      <c r="R462" s="153"/>
      <c r="S462" s="153"/>
      <c r="T462" s="153"/>
      <c r="U462" s="153"/>
      <c r="V462" s="153"/>
      <c r="W462" s="153"/>
      <c r="X462" s="153"/>
      <c r="Y462" s="153"/>
    </row>
    <row r="463" spans="1:25">
      <c r="A463" s="153"/>
      <c r="B463" s="745"/>
      <c r="C463" s="153"/>
      <c r="D463" s="153"/>
      <c r="E463" s="153"/>
      <c r="F463" s="153"/>
      <c r="G463" s="153"/>
      <c r="H463" s="153"/>
      <c r="I463" s="153"/>
      <c r="J463" s="153"/>
      <c r="K463" s="153"/>
      <c r="L463" s="153"/>
      <c r="M463" s="654"/>
      <c r="N463" s="655"/>
      <c r="O463" s="655"/>
      <c r="P463" s="153"/>
      <c r="Q463" s="153"/>
      <c r="R463" s="153"/>
      <c r="S463" s="153"/>
      <c r="T463" s="153"/>
      <c r="U463" s="153"/>
      <c r="V463" s="153"/>
      <c r="W463" s="153"/>
      <c r="X463" s="153"/>
      <c r="Y463" s="153"/>
    </row>
    <row r="464" spans="1:25">
      <c r="A464" s="153"/>
      <c r="B464" s="745"/>
      <c r="C464" s="153"/>
      <c r="D464" s="153"/>
      <c r="E464" s="153"/>
      <c r="F464" s="153"/>
      <c r="G464" s="153"/>
      <c r="H464" s="153"/>
      <c r="I464" s="153"/>
      <c r="J464" s="153"/>
      <c r="K464" s="153"/>
      <c r="L464" s="153"/>
      <c r="M464" s="654"/>
      <c r="N464" s="655"/>
      <c r="O464" s="655"/>
      <c r="P464" s="153"/>
      <c r="Q464" s="153"/>
      <c r="R464" s="153"/>
      <c r="S464" s="153"/>
      <c r="T464" s="153"/>
      <c r="U464" s="153"/>
      <c r="V464" s="153"/>
      <c r="W464" s="153"/>
      <c r="X464" s="153"/>
      <c r="Y464" s="153"/>
    </row>
    <row r="465" spans="1:25">
      <c r="A465" s="153"/>
      <c r="B465" s="745"/>
      <c r="C465" s="153"/>
      <c r="D465" s="153"/>
      <c r="E465" s="153"/>
      <c r="F465" s="153"/>
      <c r="G465" s="153"/>
      <c r="H465" s="153"/>
      <c r="I465" s="153"/>
      <c r="J465" s="153"/>
      <c r="K465" s="153"/>
      <c r="L465" s="153"/>
      <c r="M465" s="654"/>
      <c r="N465" s="655"/>
      <c r="O465" s="655"/>
      <c r="P465" s="153"/>
      <c r="Q465" s="153"/>
      <c r="R465" s="153"/>
      <c r="S465" s="153"/>
      <c r="T465" s="153"/>
      <c r="U465" s="153"/>
      <c r="V465" s="153"/>
      <c r="W465" s="153"/>
      <c r="X465" s="153"/>
      <c r="Y465" s="153"/>
    </row>
    <row r="466" spans="1:25">
      <c r="A466" s="153"/>
      <c r="B466" s="745"/>
      <c r="C466" s="153"/>
      <c r="D466" s="153"/>
      <c r="E466" s="153"/>
      <c r="F466" s="153"/>
      <c r="G466" s="153"/>
      <c r="H466" s="153"/>
      <c r="I466" s="153"/>
      <c r="J466" s="153"/>
      <c r="K466" s="153"/>
      <c r="L466" s="153"/>
      <c r="M466" s="654"/>
      <c r="N466" s="655"/>
      <c r="O466" s="655"/>
      <c r="P466" s="153"/>
      <c r="Q466" s="153"/>
      <c r="R466" s="153"/>
      <c r="S466" s="153"/>
      <c r="T466" s="153"/>
      <c r="U466" s="153"/>
      <c r="V466" s="153"/>
      <c r="W466" s="153"/>
      <c r="X466" s="153"/>
      <c r="Y466" s="153"/>
    </row>
    <row r="467" spans="1:25">
      <c r="A467" s="153"/>
      <c r="B467" s="745"/>
      <c r="C467" s="153"/>
      <c r="D467" s="153"/>
      <c r="E467" s="153"/>
      <c r="F467" s="153"/>
      <c r="G467" s="153"/>
      <c r="H467" s="153"/>
      <c r="I467" s="153"/>
      <c r="J467" s="153"/>
      <c r="K467" s="153"/>
      <c r="L467" s="153"/>
      <c r="M467" s="654"/>
      <c r="N467" s="655"/>
      <c r="O467" s="655"/>
      <c r="P467" s="153"/>
      <c r="Q467" s="153"/>
      <c r="R467" s="153"/>
      <c r="S467" s="153"/>
      <c r="T467" s="153"/>
      <c r="U467" s="153"/>
      <c r="V467" s="153"/>
      <c r="W467" s="153"/>
      <c r="X467" s="153"/>
      <c r="Y467" s="153"/>
    </row>
    <row r="468" spans="1:25">
      <c r="A468" s="153"/>
      <c r="B468" s="745"/>
      <c r="C468" s="153"/>
      <c r="D468" s="153"/>
      <c r="E468" s="153"/>
      <c r="F468" s="153"/>
      <c r="G468" s="153"/>
      <c r="H468" s="153"/>
      <c r="I468" s="153"/>
      <c r="J468" s="153"/>
      <c r="K468" s="153"/>
      <c r="L468" s="153"/>
      <c r="M468" s="654"/>
      <c r="N468" s="655"/>
      <c r="O468" s="655"/>
      <c r="P468" s="153"/>
      <c r="Q468" s="153"/>
      <c r="R468" s="153"/>
      <c r="S468" s="153"/>
      <c r="T468" s="153"/>
      <c r="U468" s="153"/>
      <c r="V468" s="153"/>
      <c r="W468" s="153"/>
      <c r="X468" s="153"/>
      <c r="Y468" s="153"/>
    </row>
    <row r="469" spans="1:25">
      <c r="A469" s="153"/>
      <c r="B469" s="745"/>
      <c r="C469" s="153"/>
      <c r="D469" s="153"/>
      <c r="E469" s="153"/>
      <c r="F469" s="153"/>
      <c r="G469" s="153"/>
      <c r="H469" s="153"/>
      <c r="I469" s="153"/>
      <c r="J469" s="153"/>
      <c r="K469" s="153"/>
      <c r="L469" s="153"/>
      <c r="M469" s="654"/>
      <c r="N469" s="655"/>
      <c r="O469" s="655"/>
      <c r="P469" s="153"/>
      <c r="Q469" s="153"/>
      <c r="R469" s="153"/>
      <c r="S469" s="153"/>
      <c r="T469" s="153"/>
      <c r="U469" s="153"/>
      <c r="V469" s="153"/>
      <c r="W469" s="153"/>
      <c r="X469" s="153"/>
      <c r="Y469" s="153"/>
    </row>
    <row r="470" spans="1:25">
      <c r="A470" s="153"/>
      <c r="B470" s="745"/>
      <c r="C470" s="153"/>
      <c r="D470" s="153"/>
      <c r="E470" s="153"/>
      <c r="F470" s="153"/>
      <c r="G470" s="153"/>
      <c r="H470" s="153"/>
      <c r="I470" s="153"/>
      <c r="J470" s="153"/>
      <c r="K470" s="153"/>
      <c r="L470" s="153"/>
      <c r="M470" s="654"/>
      <c r="N470" s="655"/>
      <c r="O470" s="655"/>
      <c r="P470" s="153"/>
      <c r="Q470" s="153"/>
      <c r="R470" s="153"/>
      <c r="S470" s="153"/>
      <c r="T470" s="153"/>
      <c r="U470" s="153"/>
      <c r="V470" s="153"/>
      <c r="W470" s="153"/>
      <c r="X470" s="153"/>
      <c r="Y470" s="153"/>
    </row>
    <row r="471" spans="1:25">
      <c r="A471" s="153"/>
      <c r="B471" s="745"/>
      <c r="C471" s="153"/>
      <c r="D471" s="153"/>
      <c r="E471" s="153"/>
      <c r="F471" s="153"/>
      <c r="G471" s="153"/>
      <c r="H471" s="153"/>
      <c r="I471" s="153"/>
      <c r="J471" s="153"/>
      <c r="K471" s="153"/>
      <c r="L471" s="153"/>
      <c r="M471" s="654"/>
      <c r="N471" s="655"/>
      <c r="O471" s="655"/>
      <c r="P471" s="153"/>
      <c r="Q471" s="153"/>
      <c r="R471" s="153"/>
      <c r="S471" s="153"/>
      <c r="T471" s="153"/>
      <c r="U471" s="153"/>
      <c r="V471" s="153"/>
      <c r="W471" s="153"/>
      <c r="X471" s="153"/>
      <c r="Y471" s="153"/>
    </row>
    <row r="472" spans="1:25">
      <c r="A472" s="153"/>
      <c r="B472" s="745"/>
      <c r="C472" s="153"/>
      <c r="D472" s="153"/>
      <c r="E472" s="153"/>
      <c r="F472" s="153"/>
      <c r="G472" s="153"/>
      <c r="H472" s="153"/>
      <c r="I472" s="153"/>
      <c r="J472" s="153"/>
      <c r="K472" s="153"/>
      <c r="L472" s="153"/>
      <c r="M472" s="654"/>
      <c r="N472" s="655"/>
      <c r="O472" s="655"/>
      <c r="P472" s="153"/>
      <c r="Q472" s="153"/>
      <c r="R472" s="153"/>
      <c r="S472" s="153"/>
      <c r="T472" s="153"/>
      <c r="U472" s="153"/>
      <c r="V472" s="153"/>
      <c r="W472" s="153"/>
      <c r="X472" s="153"/>
      <c r="Y472" s="153"/>
    </row>
    <row r="473" spans="1:25">
      <c r="A473" s="153"/>
      <c r="B473" s="745"/>
      <c r="C473" s="153"/>
      <c r="D473" s="153"/>
      <c r="E473" s="153"/>
      <c r="F473" s="153"/>
      <c r="G473" s="153"/>
      <c r="H473" s="153"/>
      <c r="I473" s="153"/>
      <c r="J473" s="153"/>
      <c r="K473" s="153"/>
      <c r="L473" s="153"/>
      <c r="M473" s="654"/>
      <c r="N473" s="655"/>
      <c r="O473" s="655"/>
      <c r="P473" s="153"/>
      <c r="Q473" s="153"/>
      <c r="R473" s="153"/>
      <c r="S473" s="153"/>
      <c r="T473" s="153"/>
      <c r="U473" s="153"/>
      <c r="V473" s="153"/>
      <c r="W473" s="153"/>
      <c r="X473" s="153"/>
      <c r="Y473" s="153"/>
    </row>
    <row r="474" spans="1:25">
      <c r="A474" s="153"/>
      <c r="B474" s="745"/>
      <c r="C474" s="153"/>
      <c r="D474" s="153"/>
      <c r="E474" s="153"/>
      <c r="F474" s="153"/>
      <c r="G474" s="153"/>
      <c r="H474" s="153"/>
      <c r="I474" s="153"/>
      <c r="J474" s="153"/>
      <c r="K474" s="153"/>
      <c r="L474" s="153"/>
      <c r="M474" s="654"/>
      <c r="N474" s="655"/>
      <c r="O474" s="655"/>
      <c r="P474" s="153"/>
      <c r="Q474" s="153"/>
      <c r="R474" s="153"/>
      <c r="S474" s="153"/>
      <c r="T474" s="153"/>
      <c r="U474" s="153"/>
      <c r="V474" s="153"/>
      <c r="W474" s="153"/>
      <c r="X474" s="153"/>
      <c r="Y474" s="153"/>
    </row>
    <row r="475" spans="1:25">
      <c r="A475" s="153"/>
      <c r="B475" s="745"/>
      <c r="C475" s="153"/>
      <c r="D475" s="153"/>
      <c r="E475" s="153"/>
      <c r="F475" s="153"/>
      <c r="G475" s="153"/>
      <c r="H475" s="153"/>
      <c r="I475" s="153"/>
      <c r="J475" s="153"/>
      <c r="K475" s="153"/>
      <c r="L475" s="153"/>
      <c r="M475" s="654"/>
      <c r="N475" s="655"/>
      <c r="O475" s="655"/>
      <c r="P475" s="153"/>
      <c r="Q475" s="153"/>
      <c r="R475" s="153"/>
      <c r="S475" s="153"/>
      <c r="T475" s="153"/>
      <c r="U475" s="153"/>
      <c r="V475" s="153"/>
      <c r="W475" s="153"/>
      <c r="X475" s="153"/>
      <c r="Y475" s="153"/>
    </row>
    <row r="476" spans="1:25">
      <c r="A476" s="153"/>
      <c r="B476" s="745"/>
      <c r="C476" s="153"/>
      <c r="D476" s="153"/>
      <c r="E476" s="153"/>
      <c r="F476" s="153"/>
      <c r="G476" s="153"/>
      <c r="H476" s="153"/>
      <c r="I476" s="153"/>
      <c r="J476" s="153"/>
      <c r="K476" s="153"/>
      <c r="L476" s="153"/>
      <c r="M476" s="654"/>
      <c r="N476" s="655"/>
      <c r="O476" s="655"/>
      <c r="P476" s="153"/>
      <c r="Q476" s="153"/>
      <c r="R476" s="153"/>
      <c r="S476" s="153"/>
      <c r="T476" s="153"/>
      <c r="U476" s="153"/>
      <c r="V476" s="153"/>
      <c r="W476" s="153"/>
      <c r="X476" s="153"/>
      <c r="Y476" s="153"/>
    </row>
    <row r="477" spans="1:25">
      <c r="A477" s="153"/>
      <c r="B477" s="745"/>
      <c r="C477" s="153"/>
      <c r="D477" s="153"/>
      <c r="E477" s="153"/>
      <c r="F477" s="153"/>
      <c r="G477" s="153"/>
      <c r="H477" s="153"/>
      <c r="I477" s="153"/>
      <c r="J477" s="153"/>
      <c r="K477" s="153"/>
      <c r="L477" s="153"/>
      <c r="M477" s="654"/>
      <c r="N477" s="655"/>
      <c r="O477" s="655"/>
      <c r="P477" s="153"/>
      <c r="Q477" s="153"/>
      <c r="R477" s="153"/>
      <c r="S477" s="153"/>
      <c r="T477" s="153"/>
      <c r="U477" s="153"/>
      <c r="V477" s="153"/>
      <c r="W477" s="153"/>
      <c r="X477" s="153"/>
      <c r="Y477" s="153"/>
    </row>
    <row r="478" spans="1:25">
      <c r="A478" s="153"/>
      <c r="B478" s="745"/>
      <c r="C478" s="153"/>
      <c r="D478" s="153"/>
      <c r="E478" s="153"/>
      <c r="F478" s="153"/>
      <c r="G478" s="153"/>
      <c r="H478" s="153"/>
      <c r="I478" s="153"/>
      <c r="J478" s="153"/>
      <c r="K478" s="153"/>
      <c r="L478" s="153"/>
      <c r="M478" s="654"/>
      <c r="N478" s="655"/>
      <c r="O478" s="655"/>
      <c r="P478" s="153"/>
      <c r="Q478" s="153"/>
      <c r="R478" s="153"/>
      <c r="S478" s="153"/>
      <c r="T478" s="153"/>
      <c r="U478" s="153"/>
      <c r="V478" s="153"/>
      <c r="W478" s="153"/>
      <c r="X478" s="153"/>
      <c r="Y478" s="153"/>
    </row>
    <row r="479" spans="1:25">
      <c r="A479" s="153"/>
      <c r="B479" s="745"/>
      <c r="C479" s="153"/>
      <c r="D479" s="153"/>
      <c r="E479" s="153"/>
      <c r="F479" s="153"/>
      <c r="G479" s="153"/>
      <c r="H479" s="153"/>
      <c r="I479" s="153"/>
      <c r="J479" s="153"/>
      <c r="K479" s="153"/>
      <c r="L479" s="153"/>
      <c r="M479" s="654"/>
      <c r="N479" s="655"/>
      <c r="O479" s="655"/>
      <c r="P479" s="153"/>
      <c r="Q479" s="153"/>
      <c r="R479" s="153"/>
      <c r="S479" s="153"/>
      <c r="T479" s="153"/>
      <c r="U479" s="153"/>
      <c r="V479" s="153"/>
      <c r="W479" s="153"/>
      <c r="X479" s="153"/>
      <c r="Y479" s="153"/>
    </row>
    <row r="480" spans="1:25">
      <c r="A480" s="153"/>
      <c r="B480" s="745"/>
      <c r="C480" s="153"/>
      <c r="D480" s="153"/>
      <c r="E480" s="153"/>
      <c r="F480" s="153"/>
      <c r="G480" s="153"/>
      <c r="H480" s="153"/>
      <c r="I480" s="153"/>
      <c r="J480" s="153"/>
      <c r="K480" s="153"/>
      <c r="L480" s="153"/>
      <c r="M480" s="654"/>
      <c r="N480" s="655"/>
      <c r="O480" s="655"/>
      <c r="P480" s="153"/>
      <c r="Q480" s="153"/>
      <c r="R480" s="153"/>
      <c r="S480" s="153"/>
      <c r="T480" s="153"/>
      <c r="U480" s="153"/>
      <c r="V480" s="153"/>
      <c r="W480" s="153"/>
      <c r="X480" s="153"/>
      <c r="Y480" s="153"/>
    </row>
    <row r="481" spans="1:25">
      <c r="A481" s="153"/>
      <c r="B481" s="745"/>
      <c r="C481" s="153"/>
      <c r="D481" s="153"/>
      <c r="E481" s="153"/>
      <c r="F481" s="153"/>
      <c r="G481" s="153"/>
      <c r="H481" s="153"/>
      <c r="I481" s="153"/>
      <c r="J481" s="153"/>
      <c r="K481" s="153"/>
      <c r="L481" s="153"/>
      <c r="M481" s="654"/>
      <c r="N481" s="655"/>
      <c r="O481" s="655"/>
      <c r="P481" s="153"/>
      <c r="Q481" s="153"/>
      <c r="R481" s="153"/>
      <c r="S481" s="153"/>
      <c r="T481" s="153"/>
      <c r="U481" s="153"/>
      <c r="V481" s="153"/>
      <c r="W481" s="153"/>
      <c r="X481" s="153"/>
      <c r="Y481" s="153"/>
    </row>
    <row r="482" spans="1:25">
      <c r="A482" s="153"/>
      <c r="B482" s="745"/>
      <c r="C482" s="153"/>
      <c r="D482" s="153"/>
      <c r="E482" s="153"/>
      <c r="F482" s="153"/>
      <c r="G482" s="153"/>
      <c r="H482" s="153"/>
      <c r="I482" s="153"/>
      <c r="J482" s="153"/>
      <c r="K482" s="153"/>
      <c r="L482" s="153"/>
      <c r="M482" s="654"/>
      <c r="N482" s="655"/>
      <c r="O482" s="655"/>
      <c r="P482" s="153"/>
      <c r="Q482" s="153"/>
      <c r="R482" s="153"/>
      <c r="S482" s="153"/>
      <c r="T482" s="153"/>
      <c r="U482" s="153"/>
      <c r="V482" s="153"/>
      <c r="W482" s="153"/>
      <c r="X482" s="153"/>
      <c r="Y482" s="153"/>
    </row>
    <row r="483" spans="1:25">
      <c r="A483" s="153"/>
      <c r="B483" s="745"/>
      <c r="C483" s="153"/>
      <c r="D483" s="153"/>
      <c r="E483" s="153"/>
      <c r="F483" s="153"/>
      <c r="G483" s="153"/>
      <c r="H483" s="153"/>
      <c r="I483" s="153"/>
      <c r="J483" s="153"/>
      <c r="K483" s="153"/>
      <c r="L483" s="153"/>
      <c r="M483" s="654"/>
      <c r="N483" s="655"/>
      <c r="O483" s="655"/>
      <c r="P483" s="153"/>
      <c r="Q483" s="153"/>
      <c r="R483" s="153"/>
      <c r="S483" s="153"/>
      <c r="T483" s="153"/>
      <c r="U483" s="153"/>
      <c r="V483" s="153"/>
      <c r="W483" s="153"/>
      <c r="X483" s="153"/>
      <c r="Y483" s="153"/>
    </row>
    <row r="484" spans="1:25">
      <c r="A484" s="153"/>
      <c r="B484" s="745"/>
      <c r="C484" s="153"/>
      <c r="D484" s="153"/>
      <c r="E484" s="153"/>
      <c r="F484" s="153"/>
      <c r="G484" s="153"/>
      <c r="H484" s="153"/>
      <c r="I484" s="153"/>
      <c r="J484" s="153"/>
      <c r="K484" s="153"/>
      <c r="L484" s="153"/>
      <c r="M484" s="654"/>
      <c r="N484" s="655"/>
      <c r="O484" s="655"/>
      <c r="P484" s="153"/>
      <c r="Q484" s="153"/>
      <c r="R484" s="153"/>
      <c r="S484" s="153"/>
      <c r="T484" s="153"/>
      <c r="U484" s="153"/>
      <c r="V484" s="153"/>
      <c r="W484" s="153"/>
      <c r="X484" s="153"/>
      <c r="Y484" s="153"/>
    </row>
    <row r="485" spans="1:25">
      <c r="A485" s="153"/>
      <c r="B485" s="745"/>
      <c r="C485" s="153"/>
      <c r="D485" s="153"/>
      <c r="E485" s="153"/>
      <c r="F485" s="153"/>
      <c r="G485" s="153"/>
      <c r="H485" s="153"/>
      <c r="I485" s="153"/>
      <c r="J485" s="153"/>
      <c r="K485" s="153"/>
      <c r="L485" s="153"/>
      <c r="M485" s="654"/>
      <c r="N485" s="655"/>
      <c r="O485" s="655"/>
      <c r="P485" s="153"/>
      <c r="Q485" s="153"/>
      <c r="R485" s="153"/>
      <c r="S485" s="153"/>
      <c r="T485" s="153"/>
      <c r="U485" s="153"/>
      <c r="V485" s="153"/>
      <c r="W485" s="153"/>
      <c r="X485" s="153"/>
      <c r="Y485" s="153"/>
    </row>
    <row r="486" spans="1:25">
      <c r="A486" s="153"/>
      <c r="B486" s="745"/>
      <c r="C486" s="153"/>
      <c r="D486" s="153"/>
      <c r="E486" s="153"/>
      <c r="F486" s="153"/>
      <c r="G486" s="153"/>
      <c r="H486" s="153"/>
      <c r="I486" s="153"/>
      <c r="J486" s="153"/>
      <c r="K486" s="153"/>
      <c r="L486" s="153"/>
      <c r="M486" s="654"/>
      <c r="N486" s="655"/>
      <c r="O486" s="655"/>
      <c r="P486" s="153"/>
      <c r="Q486" s="153"/>
      <c r="R486" s="153"/>
      <c r="S486" s="153"/>
      <c r="T486" s="153"/>
      <c r="U486" s="153"/>
      <c r="V486" s="153"/>
      <c r="W486" s="153"/>
      <c r="X486" s="153"/>
      <c r="Y486" s="153"/>
    </row>
    <row r="487" spans="1:25">
      <c r="A487" s="153"/>
      <c r="B487" s="745"/>
      <c r="C487" s="153"/>
      <c r="D487" s="153"/>
      <c r="E487" s="153"/>
      <c r="F487" s="153"/>
      <c r="G487" s="153"/>
      <c r="H487" s="153"/>
      <c r="I487" s="153"/>
      <c r="J487" s="153"/>
      <c r="K487" s="153"/>
      <c r="L487" s="153"/>
      <c r="M487" s="654"/>
      <c r="N487" s="655"/>
      <c r="O487" s="655"/>
      <c r="P487" s="153"/>
      <c r="Q487" s="153"/>
      <c r="R487" s="153"/>
      <c r="S487" s="153"/>
      <c r="T487" s="153"/>
      <c r="U487" s="153"/>
      <c r="V487" s="153"/>
      <c r="W487" s="153"/>
      <c r="X487" s="153"/>
      <c r="Y487" s="153"/>
    </row>
    <row r="488" spans="1:25">
      <c r="A488" s="153"/>
      <c r="B488" s="745"/>
      <c r="C488" s="153"/>
      <c r="D488" s="153"/>
      <c r="E488" s="153"/>
      <c r="F488" s="153"/>
      <c r="G488" s="153"/>
      <c r="H488" s="153"/>
      <c r="I488" s="153"/>
      <c r="J488" s="153"/>
      <c r="K488" s="153"/>
      <c r="L488" s="153"/>
      <c r="M488" s="654"/>
      <c r="N488" s="655"/>
      <c r="O488" s="655"/>
      <c r="P488" s="153"/>
      <c r="Q488" s="153"/>
      <c r="R488" s="153"/>
      <c r="S488" s="153"/>
      <c r="T488" s="153"/>
      <c r="U488" s="153"/>
      <c r="V488" s="153"/>
      <c r="W488" s="153"/>
      <c r="X488" s="153"/>
      <c r="Y488" s="153"/>
    </row>
    <row r="489" spans="1:25">
      <c r="A489" s="153"/>
      <c r="B489" s="745"/>
      <c r="C489" s="153"/>
      <c r="D489" s="153"/>
      <c r="E489" s="153"/>
      <c r="F489" s="153"/>
      <c r="G489" s="153"/>
      <c r="H489" s="153"/>
      <c r="I489" s="153"/>
      <c r="J489" s="153"/>
      <c r="K489" s="153"/>
      <c r="L489" s="153"/>
      <c r="M489" s="654"/>
      <c r="N489" s="655"/>
      <c r="O489" s="655"/>
      <c r="P489" s="153"/>
      <c r="Q489" s="153"/>
      <c r="R489" s="153"/>
      <c r="S489" s="153"/>
      <c r="T489" s="153"/>
      <c r="U489" s="153"/>
      <c r="V489" s="153"/>
      <c r="W489" s="153"/>
      <c r="X489" s="153"/>
      <c r="Y489" s="153"/>
    </row>
    <row r="490" spans="1:25">
      <c r="A490" s="153"/>
      <c r="B490" s="745"/>
      <c r="C490" s="153"/>
      <c r="D490" s="153"/>
      <c r="E490" s="153"/>
      <c r="F490" s="153"/>
      <c r="G490" s="153"/>
      <c r="H490" s="153"/>
      <c r="I490" s="153"/>
      <c r="J490" s="153"/>
      <c r="K490" s="153"/>
      <c r="L490" s="153"/>
      <c r="M490" s="654"/>
      <c r="N490" s="655"/>
      <c r="O490" s="655"/>
      <c r="P490" s="153"/>
      <c r="Q490" s="153"/>
      <c r="R490" s="153"/>
      <c r="S490" s="153"/>
      <c r="T490" s="153"/>
      <c r="U490" s="153"/>
      <c r="V490" s="153"/>
      <c r="W490" s="153"/>
      <c r="X490" s="153"/>
      <c r="Y490" s="153"/>
    </row>
    <row r="491" spans="1:25">
      <c r="A491" s="153"/>
      <c r="B491" s="745"/>
      <c r="C491" s="153"/>
      <c r="D491" s="153"/>
      <c r="E491" s="153"/>
      <c r="F491" s="153"/>
      <c r="G491" s="153"/>
      <c r="H491" s="153"/>
      <c r="I491" s="153"/>
      <c r="J491" s="153"/>
      <c r="K491" s="153"/>
      <c r="L491" s="153"/>
      <c r="M491" s="654"/>
      <c r="N491" s="655"/>
      <c r="O491" s="655"/>
      <c r="P491" s="153"/>
      <c r="Q491" s="153"/>
      <c r="R491" s="153"/>
      <c r="S491" s="153"/>
      <c r="T491" s="153"/>
      <c r="U491" s="153"/>
      <c r="V491" s="153"/>
      <c r="W491" s="153"/>
      <c r="X491" s="153"/>
      <c r="Y491" s="153"/>
    </row>
    <row r="492" spans="1:25">
      <c r="A492" s="153"/>
      <c r="B492" s="745"/>
      <c r="C492" s="153"/>
      <c r="D492" s="153"/>
      <c r="E492" s="153"/>
      <c r="F492" s="153"/>
      <c r="G492" s="153"/>
      <c r="H492" s="153"/>
      <c r="I492" s="153"/>
      <c r="J492" s="153"/>
      <c r="K492" s="153"/>
      <c r="L492" s="153"/>
      <c r="M492" s="654"/>
      <c r="N492" s="655"/>
      <c r="O492" s="655"/>
      <c r="P492" s="153"/>
      <c r="Q492" s="153"/>
      <c r="R492" s="153"/>
      <c r="S492" s="153"/>
      <c r="T492" s="153"/>
      <c r="U492" s="153"/>
      <c r="V492" s="153"/>
      <c r="W492" s="153"/>
      <c r="X492" s="153"/>
      <c r="Y492" s="153"/>
    </row>
    <row r="493" spans="1:25">
      <c r="A493" s="153"/>
      <c r="B493" s="745"/>
      <c r="C493" s="153"/>
      <c r="D493" s="153"/>
      <c r="E493" s="153"/>
      <c r="F493" s="153"/>
      <c r="G493" s="153"/>
      <c r="H493" s="153"/>
      <c r="I493" s="153"/>
      <c r="J493" s="153"/>
      <c r="K493" s="153"/>
      <c r="L493" s="153"/>
      <c r="M493" s="654"/>
      <c r="N493" s="655"/>
      <c r="O493" s="655"/>
      <c r="P493" s="153"/>
      <c r="Q493" s="153"/>
      <c r="R493" s="153"/>
      <c r="S493" s="153"/>
      <c r="T493" s="153"/>
      <c r="U493" s="153"/>
      <c r="V493" s="153"/>
      <c r="W493" s="153"/>
      <c r="X493" s="153"/>
      <c r="Y493" s="153"/>
    </row>
    <row r="494" spans="1:25">
      <c r="A494" s="153"/>
      <c r="B494" s="745"/>
      <c r="C494" s="153"/>
      <c r="D494" s="153"/>
      <c r="E494" s="153"/>
      <c r="F494" s="153"/>
      <c r="G494" s="153"/>
      <c r="H494" s="153"/>
      <c r="I494" s="153"/>
      <c r="J494" s="153"/>
      <c r="K494" s="153"/>
      <c r="L494" s="153"/>
      <c r="M494" s="654"/>
      <c r="N494" s="655"/>
      <c r="O494" s="655"/>
      <c r="P494" s="153"/>
      <c r="Q494" s="153"/>
      <c r="R494" s="153"/>
      <c r="S494" s="153"/>
      <c r="T494" s="153"/>
      <c r="U494" s="153"/>
      <c r="V494" s="153"/>
      <c r="W494" s="153"/>
      <c r="X494" s="153"/>
      <c r="Y494" s="153"/>
    </row>
    <row r="495" spans="1:25">
      <c r="A495" s="153"/>
      <c r="B495" s="745"/>
      <c r="C495" s="153"/>
      <c r="D495" s="153"/>
      <c r="E495" s="153"/>
      <c r="F495" s="153"/>
      <c r="G495" s="153"/>
      <c r="H495" s="153"/>
      <c r="I495" s="153"/>
      <c r="J495" s="153"/>
      <c r="K495" s="153"/>
      <c r="L495" s="153"/>
      <c r="M495" s="654"/>
      <c r="N495" s="655"/>
      <c r="O495" s="655"/>
      <c r="P495" s="153"/>
      <c r="Q495" s="153"/>
      <c r="R495" s="153"/>
      <c r="S495" s="153"/>
      <c r="T495" s="153"/>
      <c r="U495" s="153"/>
      <c r="V495" s="153"/>
      <c r="W495" s="153"/>
      <c r="X495" s="153"/>
      <c r="Y495" s="153"/>
    </row>
    <row r="496" spans="1:25">
      <c r="A496" s="153"/>
      <c r="B496" s="745"/>
      <c r="C496" s="153"/>
      <c r="D496" s="153"/>
      <c r="E496" s="153"/>
      <c r="F496" s="153"/>
      <c r="G496" s="153"/>
      <c r="H496" s="153"/>
      <c r="I496" s="153"/>
      <c r="J496" s="153"/>
      <c r="K496" s="153"/>
      <c r="L496" s="153"/>
      <c r="M496" s="654"/>
      <c r="N496" s="655"/>
      <c r="O496" s="655"/>
      <c r="P496" s="153"/>
      <c r="Q496" s="153"/>
      <c r="R496" s="153"/>
      <c r="S496" s="153"/>
      <c r="T496" s="153"/>
      <c r="U496" s="153"/>
      <c r="V496" s="153"/>
      <c r="W496" s="153"/>
      <c r="X496" s="153"/>
      <c r="Y496" s="153"/>
    </row>
    <row r="497" spans="1:25">
      <c r="A497" s="153"/>
      <c r="B497" s="745"/>
      <c r="C497" s="153"/>
      <c r="D497" s="153"/>
      <c r="E497" s="153"/>
      <c r="F497" s="153"/>
      <c r="G497" s="153"/>
      <c r="H497" s="153"/>
      <c r="I497" s="153"/>
      <c r="J497" s="153"/>
      <c r="K497" s="153"/>
      <c r="L497" s="153"/>
      <c r="M497" s="654"/>
      <c r="N497" s="655"/>
      <c r="O497" s="655"/>
      <c r="P497" s="153"/>
      <c r="Q497" s="153"/>
      <c r="R497" s="153"/>
      <c r="S497" s="153"/>
      <c r="T497" s="153"/>
      <c r="U497" s="153"/>
      <c r="V497" s="153"/>
      <c r="W497" s="153"/>
      <c r="X497" s="153"/>
      <c r="Y497" s="153"/>
    </row>
    <row r="498" spans="1:25">
      <c r="A498" s="153"/>
      <c r="B498" s="745"/>
      <c r="C498" s="153"/>
      <c r="D498" s="153"/>
      <c r="E498" s="153"/>
      <c r="F498" s="153"/>
      <c r="G498" s="153"/>
      <c r="H498" s="153"/>
      <c r="I498" s="153"/>
      <c r="J498" s="153"/>
      <c r="K498" s="153"/>
      <c r="L498" s="153"/>
      <c r="M498" s="654"/>
      <c r="N498" s="655"/>
      <c r="O498" s="655"/>
      <c r="P498" s="153"/>
      <c r="Q498" s="153"/>
      <c r="R498" s="153"/>
      <c r="S498" s="153"/>
      <c r="T498" s="153"/>
      <c r="U498" s="153"/>
      <c r="V498" s="153"/>
      <c r="W498" s="153"/>
      <c r="X498" s="153"/>
      <c r="Y498" s="153"/>
    </row>
    <row r="499" spans="1:25">
      <c r="A499" s="153"/>
      <c r="B499" s="745"/>
      <c r="C499" s="153"/>
      <c r="D499" s="153"/>
      <c r="E499" s="153"/>
      <c r="F499" s="153"/>
      <c r="G499" s="153"/>
      <c r="H499" s="153"/>
      <c r="I499" s="153"/>
      <c r="J499" s="153"/>
      <c r="K499" s="153"/>
      <c r="L499" s="153"/>
      <c r="M499" s="654"/>
      <c r="N499" s="655"/>
      <c r="O499" s="655"/>
      <c r="P499" s="153"/>
      <c r="Q499" s="153"/>
      <c r="R499" s="153"/>
      <c r="S499" s="153"/>
      <c r="T499" s="153"/>
      <c r="U499" s="153"/>
      <c r="V499" s="153"/>
      <c r="W499" s="153"/>
      <c r="X499" s="153"/>
      <c r="Y499" s="153"/>
    </row>
    <row r="500" spans="1:25">
      <c r="A500" s="153"/>
      <c r="B500" s="745"/>
      <c r="C500" s="153"/>
      <c r="D500" s="153"/>
      <c r="E500" s="153"/>
      <c r="F500" s="153"/>
      <c r="G500" s="153"/>
      <c r="H500" s="153"/>
      <c r="I500" s="153"/>
      <c r="J500" s="153"/>
      <c r="K500" s="153"/>
      <c r="L500" s="153"/>
      <c r="M500" s="654"/>
      <c r="N500" s="655"/>
      <c r="O500" s="655"/>
      <c r="P500" s="153"/>
      <c r="Q500" s="153"/>
      <c r="R500" s="153"/>
      <c r="S500" s="153"/>
      <c r="T500" s="153"/>
      <c r="U500" s="153"/>
      <c r="V500" s="153"/>
      <c r="W500" s="153"/>
      <c r="X500" s="153"/>
      <c r="Y500" s="153"/>
    </row>
    <row r="501" spans="1:25">
      <c r="A501" s="153"/>
      <c r="B501" s="745"/>
      <c r="C501" s="153"/>
      <c r="D501" s="153"/>
      <c r="E501" s="153"/>
      <c r="F501" s="153"/>
      <c r="G501" s="153"/>
      <c r="H501" s="153"/>
      <c r="I501" s="153"/>
      <c r="J501" s="153"/>
      <c r="K501" s="153"/>
      <c r="L501" s="153"/>
      <c r="M501" s="654"/>
      <c r="N501" s="655"/>
      <c r="O501" s="655"/>
      <c r="P501" s="153"/>
      <c r="Q501" s="153"/>
      <c r="R501" s="153"/>
      <c r="S501" s="153"/>
      <c r="T501" s="153"/>
      <c r="U501" s="153"/>
      <c r="V501" s="153"/>
      <c r="W501" s="153"/>
      <c r="X501" s="153"/>
      <c r="Y501" s="153"/>
    </row>
    <row r="502" spans="1:25">
      <c r="A502" s="153"/>
      <c r="B502" s="745"/>
      <c r="C502" s="153"/>
      <c r="D502" s="153"/>
      <c r="E502" s="153"/>
      <c r="F502" s="153"/>
      <c r="G502" s="153"/>
      <c r="H502" s="153"/>
      <c r="I502" s="153"/>
      <c r="J502" s="153"/>
      <c r="K502" s="153"/>
      <c r="L502" s="153"/>
      <c r="M502" s="654"/>
      <c r="N502" s="655"/>
      <c r="O502" s="655"/>
      <c r="P502" s="153"/>
      <c r="Q502" s="153"/>
      <c r="R502" s="153"/>
      <c r="S502" s="153"/>
      <c r="T502" s="153"/>
      <c r="U502" s="153"/>
      <c r="V502" s="153"/>
      <c r="W502" s="153"/>
      <c r="X502" s="153"/>
      <c r="Y502" s="153"/>
    </row>
    <row r="503" spans="1:25">
      <c r="A503" s="153"/>
      <c r="B503" s="745"/>
      <c r="C503" s="153"/>
      <c r="D503" s="153"/>
      <c r="E503" s="153"/>
      <c r="F503" s="153"/>
      <c r="G503" s="153"/>
      <c r="H503" s="153"/>
      <c r="I503" s="153"/>
      <c r="J503" s="153"/>
      <c r="K503" s="153"/>
      <c r="L503" s="153"/>
      <c r="M503" s="654"/>
      <c r="N503" s="655"/>
      <c r="O503" s="655"/>
      <c r="P503" s="153"/>
      <c r="Q503" s="153"/>
      <c r="R503" s="153"/>
      <c r="S503" s="153"/>
      <c r="T503" s="153"/>
      <c r="U503" s="153"/>
      <c r="V503" s="153"/>
      <c r="W503" s="153"/>
      <c r="X503" s="153"/>
      <c r="Y503" s="153"/>
    </row>
    <row r="504" spans="1:25">
      <c r="A504" s="153"/>
      <c r="B504" s="745"/>
      <c r="C504" s="153"/>
      <c r="D504" s="153"/>
      <c r="E504" s="153"/>
      <c r="F504" s="153"/>
      <c r="G504" s="153"/>
      <c r="H504" s="153"/>
      <c r="I504" s="153"/>
      <c r="J504" s="153"/>
      <c r="K504" s="153"/>
      <c r="L504" s="153"/>
      <c r="M504" s="654"/>
      <c r="N504" s="655"/>
      <c r="O504" s="655"/>
      <c r="P504" s="153"/>
      <c r="Q504" s="153"/>
      <c r="R504" s="153"/>
      <c r="S504" s="153"/>
      <c r="T504" s="153"/>
      <c r="U504" s="153"/>
      <c r="V504" s="153"/>
      <c r="W504" s="153"/>
      <c r="X504" s="153"/>
      <c r="Y504" s="153"/>
    </row>
    <row r="505" spans="1:25">
      <c r="A505" s="153"/>
      <c r="B505" s="745"/>
      <c r="C505" s="153"/>
      <c r="D505" s="153"/>
      <c r="E505" s="153"/>
      <c r="F505" s="153"/>
      <c r="G505" s="153"/>
      <c r="H505" s="153"/>
      <c r="I505" s="153"/>
      <c r="J505" s="153"/>
      <c r="K505" s="153"/>
      <c r="L505" s="153"/>
      <c r="M505" s="654"/>
      <c r="N505" s="655"/>
      <c r="O505" s="655"/>
      <c r="P505" s="153"/>
      <c r="Q505" s="153"/>
      <c r="R505" s="153"/>
      <c r="S505" s="153"/>
      <c r="T505" s="153"/>
      <c r="U505" s="153"/>
      <c r="V505" s="153"/>
      <c r="W505" s="153"/>
      <c r="X505" s="153"/>
      <c r="Y505" s="153"/>
    </row>
    <row r="506" spans="1:25">
      <c r="A506" s="153"/>
      <c r="B506" s="745"/>
      <c r="C506" s="153"/>
      <c r="D506" s="153"/>
      <c r="E506" s="153"/>
      <c r="F506" s="153"/>
      <c r="G506" s="153"/>
      <c r="H506" s="153"/>
      <c r="I506" s="153"/>
      <c r="J506" s="153"/>
      <c r="K506" s="153"/>
      <c r="L506" s="153"/>
      <c r="M506" s="654"/>
      <c r="N506" s="655"/>
      <c r="O506" s="655"/>
      <c r="P506" s="153"/>
      <c r="Q506" s="153"/>
      <c r="R506" s="153"/>
      <c r="S506" s="153"/>
      <c r="T506" s="153"/>
      <c r="U506" s="153"/>
      <c r="V506" s="153"/>
      <c r="W506" s="153"/>
      <c r="X506" s="153"/>
      <c r="Y506" s="153"/>
    </row>
    <row r="507" spans="1:25">
      <c r="A507" s="153"/>
      <c r="B507" s="745"/>
      <c r="C507" s="153"/>
      <c r="D507" s="153"/>
      <c r="E507" s="153"/>
      <c r="F507" s="153"/>
      <c r="G507" s="153"/>
      <c r="H507" s="153"/>
      <c r="I507" s="153"/>
      <c r="J507" s="153"/>
      <c r="K507" s="153"/>
      <c r="L507" s="153"/>
      <c r="M507" s="654"/>
      <c r="N507" s="655"/>
      <c r="O507" s="655"/>
      <c r="P507" s="153"/>
      <c r="Q507" s="153"/>
      <c r="R507" s="153"/>
      <c r="S507" s="153"/>
      <c r="T507" s="153"/>
      <c r="U507" s="153"/>
      <c r="V507" s="153"/>
      <c r="W507" s="153"/>
      <c r="X507" s="153"/>
      <c r="Y507" s="153"/>
    </row>
    <row r="508" spans="1:25">
      <c r="A508" s="153"/>
      <c r="B508" s="745"/>
      <c r="C508" s="153"/>
      <c r="D508" s="153"/>
      <c r="E508" s="153"/>
      <c r="F508" s="153"/>
      <c r="G508" s="153"/>
      <c r="H508" s="153"/>
      <c r="I508" s="153"/>
      <c r="J508" s="153"/>
      <c r="K508" s="153"/>
      <c r="L508" s="153"/>
      <c r="M508" s="654"/>
      <c r="N508" s="655"/>
      <c r="O508" s="655"/>
      <c r="P508" s="153"/>
      <c r="Q508" s="153"/>
      <c r="R508" s="153"/>
      <c r="S508" s="153"/>
      <c r="T508" s="153"/>
      <c r="U508" s="153"/>
      <c r="V508" s="153"/>
      <c r="W508" s="153"/>
      <c r="X508" s="153"/>
      <c r="Y508" s="153"/>
    </row>
    <row r="509" spans="1:25">
      <c r="A509" s="153"/>
      <c r="B509" s="745"/>
      <c r="C509" s="153"/>
      <c r="D509" s="153"/>
      <c r="E509" s="153"/>
      <c r="F509" s="153"/>
      <c r="G509" s="153"/>
      <c r="H509" s="153"/>
      <c r="I509" s="153"/>
      <c r="J509" s="153"/>
      <c r="K509" s="153"/>
      <c r="L509" s="153"/>
      <c r="M509" s="654"/>
      <c r="N509" s="655"/>
      <c r="O509" s="655"/>
      <c r="P509" s="153"/>
      <c r="Q509" s="153"/>
      <c r="R509" s="153"/>
      <c r="S509" s="153"/>
      <c r="T509" s="153"/>
      <c r="U509" s="153"/>
      <c r="V509" s="153"/>
      <c r="W509" s="153"/>
      <c r="X509" s="153"/>
      <c r="Y509" s="153"/>
    </row>
    <row r="510" spans="1:25">
      <c r="A510" s="153"/>
      <c r="B510" s="745"/>
      <c r="C510" s="153"/>
      <c r="D510" s="153"/>
      <c r="E510" s="153"/>
      <c r="F510" s="153"/>
      <c r="G510" s="153"/>
      <c r="H510" s="153"/>
      <c r="I510" s="153"/>
      <c r="J510" s="153"/>
      <c r="K510" s="153"/>
      <c r="L510" s="153"/>
      <c r="M510" s="654"/>
      <c r="N510" s="655"/>
      <c r="O510" s="655"/>
      <c r="P510" s="153"/>
      <c r="Q510" s="153"/>
      <c r="R510" s="153"/>
      <c r="S510" s="153"/>
      <c r="T510" s="153"/>
      <c r="U510" s="153"/>
      <c r="V510" s="153"/>
      <c r="W510" s="153"/>
      <c r="X510" s="153"/>
      <c r="Y510" s="153"/>
    </row>
    <row r="511" spans="1:25">
      <c r="A511" s="153"/>
      <c r="B511" s="745"/>
      <c r="C511" s="153"/>
      <c r="D511" s="153"/>
      <c r="E511" s="153"/>
      <c r="F511" s="153"/>
      <c r="G511" s="153"/>
      <c r="H511" s="153"/>
      <c r="I511" s="153"/>
      <c r="J511" s="153"/>
      <c r="K511" s="153"/>
      <c r="L511" s="153"/>
      <c r="M511" s="654"/>
      <c r="N511" s="655"/>
      <c r="O511" s="655"/>
      <c r="P511" s="153"/>
      <c r="Q511" s="153"/>
      <c r="R511" s="153"/>
      <c r="S511" s="153"/>
      <c r="T511" s="153"/>
      <c r="U511" s="153"/>
      <c r="V511" s="153"/>
      <c r="W511" s="153"/>
      <c r="X511" s="153"/>
      <c r="Y511" s="153"/>
    </row>
    <row r="512" spans="1:25">
      <c r="A512" s="153"/>
      <c r="B512" s="745"/>
      <c r="C512" s="153"/>
      <c r="D512" s="153"/>
      <c r="E512" s="153"/>
      <c r="F512" s="153"/>
      <c r="G512" s="153"/>
      <c r="H512" s="153"/>
      <c r="I512" s="153"/>
      <c r="J512" s="153"/>
      <c r="K512" s="153"/>
      <c r="L512" s="153"/>
      <c r="M512" s="654"/>
      <c r="N512" s="655"/>
      <c r="O512" s="655"/>
      <c r="P512" s="153"/>
      <c r="Q512" s="153"/>
      <c r="R512" s="153"/>
      <c r="S512" s="153"/>
      <c r="T512" s="153"/>
      <c r="U512" s="153"/>
      <c r="V512" s="153"/>
      <c r="W512" s="153"/>
      <c r="X512" s="153"/>
      <c r="Y512" s="153"/>
    </row>
    <row r="513" spans="1:25">
      <c r="A513" s="153"/>
      <c r="B513" s="745"/>
      <c r="C513" s="153"/>
      <c r="D513" s="153"/>
      <c r="E513" s="153"/>
      <c r="F513" s="153"/>
      <c r="G513" s="153"/>
      <c r="H513" s="153"/>
      <c r="I513" s="153"/>
      <c r="J513" s="153"/>
      <c r="K513" s="153"/>
      <c r="L513" s="153"/>
      <c r="M513" s="654"/>
      <c r="N513" s="655"/>
      <c r="O513" s="655"/>
      <c r="P513" s="153"/>
      <c r="Q513" s="153"/>
      <c r="R513" s="153"/>
      <c r="S513" s="153"/>
      <c r="T513" s="153"/>
      <c r="U513" s="153"/>
      <c r="V513" s="153"/>
      <c r="W513" s="153"/>
      <c r="X513" s="153"/>
      <c r="Y513" s="153"/>
    </row>
    <row r="514" spans="1:25">
      <c r="A514" s="153"/>
      <c r="B514" s="745"/>
      <c r="C514" s="153"/>
      <c r="D514" s="153"/>
      <c r="E514" s="153"/>
      <c r="F514" s="153"/>
      <c r="G514" s="153"/>
      <c r="H514" s="153"/>
      <c r="I514" s="153"/>
      <c r="J514" s="153"/>
      <c r="K514" s="153"/>
      <c r="L514" s="153"/>
      <c r="M514" s="654"/>
      <c r="N514" s="655"/>
      <c r="O514" s="655"/>
      <c r="P514" s="153"/>
      <c r="Q514" s="153"/>
      <c r="R514" s="153"/>
      <c r="S514" s="153"/>
      <c r="T514" s="153"/>
      <c r="U514" s="153"/>
      <c r="V514" s="153"/>
      <c r="W514" s="153"/>
      <c r="X514" s="153"/>
      <c r="Y514" s="153"/>
    </row>
    <row r="515" spans="1:25">
      <c r="A515" s="153"/>
      <c r="B515" s="745"/>
      <c r="C515" s="153"/>
      <c r="D515" s="153"/>
      <c r="E515" s="153"/>
      <c r="F515" s="153"/>
      <c r="G515" s="153"/>
      <c r="H515" s="153"/>
      <c r="I515" s="153"/>
      <c r="J515" s="153"/>
      <c r="K515" s="153"/>
      <c r="L515" s="153"/>
      <c r="M515" s="654"/>
      <c r="N515" s="655"/>
      <c r="O515" s="655"/>
      <c r="P515" s="153"/>
      <c r="Q515" s="153"/>
      <c r="R515" s="153"/>
      <c r="S515" s="153"/>
      <c r="T515" s="153"/>
      <c r="U515" s="153"/>
      <c r="V515" s="153"/>
      <c r="W515" s="153"/>
      <c r="X515" s="153"/>
      <c r="Y515" s="153"/>
    </row>
    <row r="516" spans="1:25">
      <c r="A516" s="153"/>
      <c r="B516" s="745"/>
      <c r="C516" s="153"/>
      <c r="D516" s="153"/>
      <c r="E516" s="153"/>
      <c r="F516" s="153"/>
      <c r="G516" s="153"/>
      <c r="H516" s="153"/>
      <c r="I516" s="153"/>
      <c r="J516" s="153"/>
      <c r="K516" s="153"/>
      <c r="L516" s="153"/>
      <c r="M516" s="654"/>
      <c r="N516" s="655"/>
      <c r="O516" s="655"/>
      <c r="P516" s="153"/>
      <c r="Q516" s="153"/>
      <c r="R516" s="153"/>
      <c r="S516" s="153"/>
      <c r="T516" s="153"/>
      <c r="U516" s="153"/>
      <c r="V516" s="153"/>
      <c r="W516" s="153"/>
      <c r="X516" s="153"/>
      <c r="Y516" s="153"/>
    </row>
    <row r="517" spans="1:25">
      <c r="A517" s="153"/>
      <c r="B517" s="745"/>
      <c r="C517" s="153"/>
      <c r="D517" s="153"/>
      <c r="E517" s="153"/>
      <c r="F517" s="153"/>
      <c r="G517" s="153"/>
      <c r="H517" s="153"/>
      <c r="I517" s="153"/>
      <c r="J517" s="153"/>
      <c r="K517" s="153"/>
      <c r="L517" s="153"/>
      <c r="M517" s="654"/>
      <c r="N517" s="655"/>
      <c r="O517" s="655"/>
      <c r="P517" s="153"/>
      <c r="Q517" s="153"/>
      <c r="R517" s="153"/>
      <c r="S517" s="153"/>
      <c r="T517" s="153"/>
      <c r="U517" s="153"/>
      <c r="V517" s="153"/>
      <c r="W517" s="153"/>
      <c r="X517" s="153"/>
      <c r="Y517" s="153"/>
    </row>
    <row r="518" spans="1:25">
      <c r="A518" s="153"/>
      <c r="B518" s="745"/>
      <c r="C518" s="153"/>
      <c r="D518" s="153"/>
      <c r="E518" s="153"/>
      <c r="F518" s="153"/>
      <c r="G518" s="153"/>
      <c r="H518" s="153"/>
      <c r="I518" s="153"/>
      <c r="J518" s="153"/>
      <c r="K518" s="153"/>
      <c r="L518" s="153"/>
      <c r="M518" s="654"/>
      <c r="N518" s="655"/>
      <c r="O518" s="655"/>
      <c r="P518" s="153"/>
      <c r="Q518" s="153"/>
      <c r="R518" s="153"/>
      <c r="S518" s="153"/>
      <c r="T518" s="153"/>
      <c r="U518" s="153"/>
      <c r="V518" s="153"/>
      <c r="W518" s="153"/>
      <c r="X518" s="153"/>
      <c r="Y518" s="153"/>
    </row>
    <row r="519" spans="1:25">
      <c r="A519" s="153"/>
      <c r="B519" s="745"/>
      <c r="C519" s="153"/>
      <c r="D519" s="153"/>
      <c r="E519" s="153"/>
      <c r="F519" s="153"/>
      <c r="G519" s="153"/>
      <c r="H519" s="153"/>
      <c r="I519" s="153"/>
      <c r="J519" s="153"/>
      <c r="K519" s="153"/>
      <c r="L519" s="153"/>
      <c r="M519" s="654"/>
      <c r="N519" s="655"/>
      <c r="O519" s="655"/>
      <c r="P519" s="153"/>
      <c r="Q519" s="153"/>
      <c r="R519" s="153"/>
      <c r="S519" s="153"/>
      <c r="T519" s="153"/>
      <c r="U519" s="153"/>
      <c r="V519" s="153"/>
      <c r="W519" s="153"/>
      <c r="X519" s="153"/>
      <c r="Y519" s="153"/>
    </row>
    <row r="520" spans="1:25">
      <c r="A520" s="153"/>
      <c r="B520" s="745"/>
      <c r="C520" s="153"/>
      <c r="D520" s="153"/>
      <c r="E520" s="153"/>
      <c r="F520" s="153"/>
      <c r="G520" s="153"/>
      <c r="H520" s="153"/>
      <c r="I520" s="153"/>
      <c r="J520" s="153"/>
      <c r="K520" s="153"/>
      <c r="L520" s="153"/>
      <c r="M520" s="654"/>
      <c r="N520" s="655"/>
      <c r="O520" s="655"/>
      <c r="P520" s="153"/>
      <c r="Q520" s="153"/>
      <c r="R520" s="153"/>
      <c r="S520" s="153"/>
      <c r="T520" s="153"/>
      <c r="U520" s="153"/>
      <c r="V520" s="153"/>
      <c r="W520" s="153"/>
      <c r="X520" s="153"/>
      <c r="Y520" s="153"/>
    </row>
    <row r="521" spans="1:25">
      <c r="A521" s="153"/>
      <c r="B521" s="745"/>
      <c r="C521" s="153"/>
      <c r="D521" s="153"/>
      <c r="E521" s="153"/>
      <c r="F521" s="153"/>
      <c r="G521" s="153"/>
      <c r="H521" s="153"/>
      <c r="I521" s="153"/>
      <c r="J521" s="153"/>
      <c r="K521" s="153"/>
      <c r="L521" s="153"/>
      <c r="M521" s="654"/>
      <c r="N521" s="655"/>
      <c r="O521" s="655"/>
      <c r="P521" s="153"/>
      <c r="Q521" s="153"/>
      <c r="R521" s="153"/>
      <c r="S521" s="153"/>
      <c r="T521" s="153"/>
      <c r="U521" s="153"/>
      <c r="V521" s="153"/>
      <c r="W521" s="153"/>
      <c r="X521" s="153"/>
      <c r="Y521" s="153"/>
    </row>
    <row r="522" spans="1:25">
      <c r="A522" s="153"/>
      <c r="B522" s="745"/>
      <c r="C522" s="153"/>
      <c r="D522" s="153"/>
      <c r="E522" s="153"/>
      <c r="F522" s="153"/>
      <c r="G522" s="153"/>
      <c r="H522" s="153"/>
      <c r="I522" s="153"/>
      <c r="J522" s="153"/>
      <c r="K522" s="153"/>
      <c r="L522" s="153"/>
      <c r="M522" s="654"/>
      <c r="N522" s="655"/>
      <c r="O522" s="655"/>
      <c r="P522" s="153"/>
      <c r="Q522" s="153"/>
      <c r="R522" s="153"/>
      <c r="S522" s="153"/>
      <c r="T522" s="153"/>
      <c r="U522" s="153"/>
      <c r="V522" s="153"/>
      <c r="W522" s="153"/>
      <c r="X522" s="153"/>
      <c r="Y522" s="153"/>
    </row>
    <row r="523" spans="1:25">
      <c r="A523" s="153"/>
      <c r="B523" s="745"/>
      <c r="C523" s="153"/>
      <c r="D523" s="153"/>
      <c r="E523" s="153"/>
      <c r="F523" s="153"/>
      <c r="G523" s="153"/>
      <c r="H523" s="153"/>
      <c r="I523" s="153"/>
      <c r="J523" s="153"/>
      <c r="K523" s="153"/>
      <c r="L523" s="153"/>
      <c r="M523" s="654"/>
      <c r="N523" s="655"/>
      <c r="O523" s="655"/>
      <c r="P523" s="153"/>
      <c r="Q523" s="153"/>
      <c r="R523" s="153"/>
      <c r="S523" s="153"/>
      <c r="T523" s="153"/>
      <c r="U523" s="153"/>
      <c r="V523" s="153"/>
      <c r="W523" s="153"/>
      <c r="X523" s="153"/>
      <c r="Y523" s="153"/>
    </row>
    <row r="524" spans="1:25">
      <c r="A524" s="153"/>
      <c r="B524" s="745"/>
      <c r="C524" s="153"/>
      <c r="D524" s="153"/>
      <c r="E524" s="153"/>
      <c r="F524" s="153"/>
      <c r="G524" s="153"/>
      <c r="H524" s="153"/>
      <c r="I524" s="153"/>
      <c r="J524" s="153"/>
      <c r="K524" s="153"/>
      <c r="L524" s="153"/>
      <c r="M524" s="654"/>
      <c r="N524" s="655"/>
      <c r="O524" s="655"/>
      <c r="P524" s="153"/>
      <c r="Q524" s="153"/>
      <c r="R524" s="153"/>
      <c r="S524" s="153"/>
      <c r="T524" s="153"/>
      <c r="U524" s="153"/>
      <c r="V524" s="153"/>
      <c r="W524" s="153"/>
      <c r="X524" s="153"/>
      <c r="Y524" s="153"/>
    </row>
    <row r="525" spans="1:25">
      <c r="A525" s="153"/>
      <c r="B525" s="745"/>
      <c r="C525" s="153"/>
      <c r="D525" s="153"/>
      <c r="E525" s="153"/>
      <c r="F525" s="153"/>
      <c r="G525" s="153"/>
      <c r="H525" s="153"/>
      <c r="I525" s="153"/>
      <c r="J525" s="153"/>
      <c r="K525" s="153"/>
      <c r="L525" s="153"/>
      <c r="M525" s="654"/>
      <c r="N525" s="655"/>
      <c r="O525" s="655"/>
      <c r="P525" s="153"/>
      <c r="Q525" s="153"/>
      <c r="R525" s="153"/>
      <c r="S525" s="153"/>
      <c r="T525" s="153"/>
      <c r="U525" s="153"/>
      <c r="V525" s="153"/>
      <c r="W525" s="153"/>
      <c r="X525" s="153"/>
      <c r="Y525" s="153"/>
    </row>
    <row r="526" spans="1:25">
      <c r="A526" s="153"/>
      <c r="B526" s="745"/>
      <c r="C526" s="153"/>
      <c r="D526" s="153"/>
      <c r="E526" s="153"/>
      <c r="F526" s="153"/>
      <c r="G526" s="153"/>
      <c r="H526" s="153"/>
      <c r="I526" s="153"/>
      <c r="J526" s="153"/>
      <c r="K526" s="153"/>
      <c r="L526" s="153"/>
      <c r="M526" s="654"/>
      <c r="N526" s="655"/>
      <c r="O526" s="655"/>
      <c r="P526" s="153"/>
      <c r="Q526" s="153"/>
      <c r="R526" s="153"/>
      <c r="S526" s="153"/>
      <c r="T526" s="153"/>
      <c r="U526" s="153"/>
      <c r="V526" s="153"/>
      <c r="W526" s="153"/>
      <c r="X526" s="153"/>
      <c r="Y526" s="153"/>
    </row>
    <row r="527" spans="1:25">
      <c r="A527" s="153"/>
      <c r="B527" s="745"/>
      <c r="C527" s="153"/>
      <c r="D527" s="153"/>
      <c r="E527" s="153"/>
      <c r="F527" s="153"/>
      <c r="G527" s="153"/>
      <c r="H527" s="153"/>
      <c r="I527" s="153"/>
      <c r="J527" s="153"/>
      <c r="K527" s="153"/>
      <c r="L527" s="153"/>
      <c r="M527" s="654"/>
      <c r="N527" s="655"/>
      <c r="O527" s="655"/>
      <c r="P527" s="153"/>
      <c r="Q527" s="153"/>
      <c r="R527" s="153"/>
      <c r="S527" s="153"/>
      <c r="T527" s="153"/>
      <c r="U527" s="153"/>
      <c r="V527" s="153"/>
      <c r="W527" s="153"/>
      <c r="X527" s="153"/>
      <c r="Y527" s="153"/>
    </row>
    <row r="528" spans="1:25">
      <c r="A528" s="153"/>
      <c r="B528" s="745"/>
      <c r="C528" s="153"/>
      <c r="D528" s="153"/>
      <c r="E528" s="153"/>
      <c r="F528" s="153"/>
      <c r="G528" s="153"/>
      <c r="H528" s="153"/>
      <c r="I528" s="153"/>
      <c r="J528" s="153"/>
      <c r="K528" s="153"/>
      <c r="L528" s="153"/>
      <c r="M528" s="654"/>
      <c r="N528" s="655"/>
      <c r="O528" s="655"/>
      <c r="P528" s="153"/>
      <c r="Q528" s="153"/>
      <c r="R528" s="153"/>
      <c r="S528" s="153"/>
      <c r="T528" s="153"/>
      <c r="U528" s="153"/>
      <c r="V528" s="153"/>
      <c r="W528" s="153"/>
      <c r="X528" s="153"/>
      <c r="Y528" s="153"/>
    </row>
    <row r="529" spans="1:25">
      <c r="A529" s="153"/>
      <c r="B529" s="745"/>
      <c r="C529" s="153"/>
      <c r="D529" s="153"/>
      <c r="E529" s="153"/>
      <c r="F529" s="153"/>
      <c r="G529" s="153"/>
      <c r="H529" s="153"/>
      <c r="I529" s="153"/>
      <c r="J529" s="153"/>
      <c r="K529" s="153"/>
      <c r="L529" s="153"/>
      <c r="M529" s="654"/>
      <c r="N529" s="655"/>
      <c r="O529" s="655"/>
      <c r="P529" s="153"/>
      <c r="Q529" s="153"/>
      <c r="R529" s="153"/>
      <c r="S529" s="153"/>
      <c r="T529" s="153"/>
      <c r="U529" s="153"/>
      <c r="V529" s="153"/>
      <c r="W529" s="153"/>
      <c r="X529" s="153"/>
      <c r="Y529" s="153"/>
    </row>
    <row r="530" spans="1:25">
      <c r="A530" s="153"/>
      <c r="B530" s="745"/>
      <c r="C530" s="153"/>
      <c r="D530" s="153"/>
      <c r="E530" s="153"/>
      <c r="F530" s="153"/>
      <c r="G530" s="153"/>
      <c r="H530" s="153"/>
      <c r="I530" s="153"/>
      <c r="J530" s="153"/>
      <c r="K530" s="153"/>
      <c r="L530" s="153"/>
      <c r="M530" s="654"/>
      <c r="N530" s="655"/>
      <c r="O530" s="655"/>
      <c r="P530" s="153"/>
      <c r="Q530" s="153"/>
      <c r="R530" s="153"/>
      <c r="S530" s="153"/>
      <c r="T530" s="153"/>
      <c r="U530" s="153"/>
      <c r="V530" s="153"/>
      <c r="W530" s="153"/>
      <c r="X530" s="153"/>
      <c r="Y530" s="153"/>
    </row>
    <row r="531" spans="1:25">
      <c r="A531" s="153"/>
      <c r="B531" s="745"/>
      <c r="C531" s="153"/>
      <c r="D531" s="153"/>
      <c r="E531" s="153"/>
      <c r="F531" s="153"/>
      <c r="G531" s="153"/>
      <c r="H531" s="153"/>
      <c r="I531" s="153"/>
      <c r="J531" s="153"/>
      <c r="K531" s="153"/>
      <c r="L531" s="153"/>
      <c r="M531" s="654"/>
      <c r="N531" s="655"/>
      <c r="O531" s="655"/>
      <c r="P531" s="153"/>
      <c r="Q531" s="153"/>
      <c r="R531" s="153"/>
      <c r="S531" s="153"/>
      <c r="T531" s="153"/>
      <c r="U531" s="153"/>
      <c r="V531" s="153"/>
      <c r="W531" s="153"/>
      <c r="X531" s="153"/>
      <c r="Y531" s="153"/>
    </row>
    <row r="532" spans="1:25">
      <c r="A532" s="153"/>
      <c r="B532" s="745"/>
      <c r="C532" s="153"/>
      <c r="D532" s="153"/>
      <c r="E532" s="153"/>
      <c r="F532" s="153"/>
      <c r="G532" s="153"/>
      <c r="H532" s="153"/>
      <c r="I532" s="153"/>
      <c r="J532" s="153"/>
      <c r="K532" s="153"/>
      <c r="L532" s="153"/>
      <c r="M532" s="654"/>
      <c r="N532" s="655"/>
      <c r="O532" s="655"/>
      <c r="P532" s="153"/>
      <c r="Q532" s="153"/>
      <c r="R532" s="153"/>
      <c r="S532" s="153"/>
      <c r="T532" s="153"/>
      <c r="U532" s="153"/>
      <c r="V532" s="153"/>
      <c r="W532" s="153"/>
      <c r="X532" s="153"/>
      <c r="Y532" s="153"/>
    </row>
    <row r="533" spans="1:25">
      <c r="A533" s="153"/>
      <c r="B533" s="745"/>
      <c r="C533" s="153"/>
      <c r="D533" s="153"/>
      <c r="E533" s="153"/>
      <c r="F533" s="153"/>
      <c r="G533" s="153"/>
      <c r="H533" s="153"/>
      <c r="I533" s="153"/>
      <c r="J533" s="153"/>
      <c r="K533" s="153"/>
      <c r="L533" s="153"/>
      <c r="M533" s="654"/>
      <c r="N533" s="655"/>
      <c r="O533" s="655"/>
      <c r="P533" s="153"/>
      <c r="Q533" s="153"/>
      <c r="R533" s="153"/>
      <c r="S533" s="153"/>
      <c r="T533" s="153"/>
      <c r="U533" s="153"/>
      <c r="V533" s="153"/>
      <c r="W533" s="153"/>
      <c r="X533" s="153"/>
      <c r="Y533" s="153"/>
    </row>
    <row r="534" spans="1:25">
      <c r="A534" s="153"/>
      <c r="B534" s="745"/>
      <c r="C534" s="153"/>
      <c r="D534" s="153"/>
      <c r="E534" s="153"/>
      <c r="F534" s="153"/>
      <c r="G534" s="153"/>
      <c r="H534" s="153"/>
      <c r="I534" s="153"/>
      <c r="J534" s="153"/>
      <c r="K534" s="153"/>
      <c r="L534" s="153"/>
      <c r="M534" s="654"/>
      <c r="N534" s="655"/>
      <c r="O534" s="655"/>
      <c r="P534" s="153"/>
      <c r="Q534" s="153"/>
      <c r="R534" s="153"/>
      <c r="S534" s="153"/>
      <c r="T534" s="153"/>
      <c r="U534" s="153"/>
      <c r="V534" s="153"/>
      <c r="W534" s="153"/>
      <c r="X534" s="153"/>
      <c r="Y534" s="153"/>
    </row>
    <row r="535" spans="1:25">
      <c r="A535" s="153"/>
      <c r="B535" s="745"/>
      <c r="C535" s="153"/>
      <c r="D535" s="153"/>
      <c r="E535" s="153"/>
      <c r="F535" s="153"/>
      <c r="G535" s="153"/>
      <c r="H535" s="153"/>
      <c r="I535" s="153"/>
      <c r="J535" s="153"/>
      <c r="K535" s="153"/>
      <c r="L535" s="153"/>
      <c r="M535" s="654"/>
      <c r="N535" s="655"/>
      <c r="O535" s="655"/>
      <c r="P535" s="153"/>
      <c r="Q535" s="153"/>
      <c r="R535" s="153"/>
      <c r="S535" s="153"/>
      <c r="T535" s="153"/>
      <c r="U535" s="153"/>
      <c r="V535" s="153"/>
      <c r="W535" s="153"/>
      <c r="X535" s="153"/>
      <c r="Y535" s="153"/>
    </row>
    <row r="536" spans="1:25">
      <c r="A536" s="153"/>
      <c r="B536" s="745"/>
      <c r="C536" s="153"/>
      <c r="D536" s="153"/>
      <c r="E536" s="153"/>
      <c r="F536" s="153"/>
      <c r="G536" s="153"/>
      <c r="H536" s="153"/>
      <c r="I536" s="153"/>
      <c r="J536" s="153"/>
      <c r="K536" s="153"/>
      <c r="L536" s="153"/>
      <c r="M536" s="654"/>
      <c r="N536" s="655"/>
      <c r="O536" s="655"/>
      <c r="P536" s="153"/>
      <c r="Q536" s="153"/>
      <c r="R536" s="153"/>
      <c r="S536" s="153"/>
      <c r="T536" s="153"/>
      <c r="U536" s="153"/>
      <c r="V536" s="153"/>
      <c r="W536" s="153"/>
      <c r="X536" s="153"/>
      <c r="Y536" s="153"/>
    </row>
    <row r="537" spans="1:25">
      <c r="A537" s="153"/>
      <c r="B537" s="745"/>
      <c r="C537" s="153"/>
      <c r="D537" s="153"/>
      <c r="E537" s="153"/>
      <c r="F537" s="153"/>
      <c r="G537" s="153"/>
      <c r="H537" s="153"/>
      <c r="I537" s="153"/>
      <c r="J537" s="153"/>
      <c r="K537" s="153"/>
      <c r="L537" s="153"/>
      <c r="M537" s="654"/>
      <c r="N537" s="655"/>
      <c r="O537" s="655"/>
      <c r="P537" s="153"/>
      <c r="Q537" s="153"/>
      <c r="R537" s="153"/>
      <c r="S537" s="153"/>
      <c r="T537" s="153"/>
      <c r="U537" s="153"/>
      <c r="V537" s="153"/>
      <c r="W537" s="153"/>
      <c r="X537" s="153"/>
      <c r="Y537" s="153"/>
    </row>
    <row r="538" spans="1:25">
      <c r="A538" s="153"/>
      <c r="B538" s="745"/>
      <c r="C538" s="153"/>
      <c r="D538" s="153"/>
      <c r="E538" s="153"/>
      <c r="F538" s="153"/>
      <c r="G538" s="153"/>
      <c r="H538" s="153"/>
      <c r="I538" s="153"/>
      <c r="J538" s="153"/>
      <c r="K538" s="153"/>
      <c r="L538" s="153"/>
      <c r="M538" s="654"/>
      <c r="N538" s="655"/>
      <c r="O538" s="655"/>
      <c r="P538" s="153"/>
      <c r="Q538" s="153"/>
      <c r="R538" s="153"/>
      <c r="S538" s="153"/>
      <c r="T538" s="153"/>
      <c r="U538" s="153"/>
      <c r="V538" s="153"/>
      <c r="W538" s="153"/>
      <c r="X538" s="153"/>
      <c r="Y538" s="153"/>
    </row>
    <row r="539" spans="1:25">
      <c r="A539" s="153"/>
      <c r="B539" s="745"/>
      <c r="C539" s="153"/>
      <c r="D539" s="153"/>
      <c r="E539" s="153"/>
      <c r="F539" s="153"/>
      <c r="G539" s="153"/>
      <c r="H539" s="153"/>
      <c r="I539" s="153"/>
      <c r="J539" s="153"/>
      <c r="K539" s="153"/>
      <c r="L539" s="153"/>
      <c r="M539" s="654"/>
      <c r="N539" s="655"/>
      <c r="O539" s="655"/>
      <c r="P539" s="153"/>
      <c r="Q539" s="153"/>
      <c r="R539" s="153"/>
      <c r="S539" s="153"/>
      <c r="T539" s="153"/>
      <c r="U539" s="153"/>
      <c r="V539" s="153"/>
      <c r="W539" s="153"/>
      <c r="X539" s="153"/>
      <c r="Y539" s="153"/>
    </row>
    <row r="540" spans="1:25">
      <c r="A540" s="153"/>
      <c r="B540" s="745"/>
      <c r="C540" s="153"/>
      <c r="D540" s="153"/>
      <c r="E540" s="153"/>
      <c r="F540" s="153"/>
      <c r="G540" s="153"/>
      <c r="H540" s="153"/>
      <c r="I540" s="153"/>
      <c r="J540" s="153"/>
      <c r="K540" s="153"/>
      <c r="L540" s="153"/>
      <c r="M540" s="654"/>
      <c r="N540" s="655"/>
      <c r="O540" s="655"/>
      <c r="P540" s="153"/>
      <c r="Q540" s="153"/>
      <c r="R540" s="153"/>
      <c r="S540" s="153"/>
      <c r="T540" s="153"/>
      <c r="U540" s="153"/>
      <c r="V540" s="153"/>
      <c r="W540" s="153"/>
      <c r="X540" s="153"/>
      <c r="Y540" s="153"/>
    </row>
    <row r="541" spans="1:25">
      <c r="A541" s="153"/>
      <c r="B541" s="745"/>
      <c r="C541" s="153"/>
      <c r="D541" s="153"/>
      <c r="E541" s="153"/>
      <c r="F541" s="153"/>
      <c r="G541" s="153"/>
      <c r="H541" s="153"/>
      <c r="I541" s="153"/>
      <c r="J541" s="153"/>
      <c r="K541" s="153"/>
      <c r="L541" s="153"/>
      <c r="M541" s="654"/>
      <c r="N541" s="655"/>
      <c r="O541" s="655"/>
      <c r="P541" s="153"/>
      <c r="Q541" s="153"/>
      <c r="R541" s="153"/>
      <c r="S541" s="153"/>
      <c r="T541" s="153"/>
      <c r="U541" s="153"/>
      <c r="V541" s="153"/>
      <c r="W541" s="153"/>
      <c r="X541" s="153"/>
      <c r="Y541" s="153"/>
    </row>
    <row r="542" spans="1:25">
      <c r="A542" s="153"/>
      <c r="B542" s="745"/>
      <c r="C542" s="153"/>
      <c r="D542" s="153"/>
      <c r="E542" s="153"/>
      <c r="F542" s="153"/>
      <c r="G542" s="153"/>
      <c r="H542" s="153"/>
      <c r="I542" s="153"/>
      <c r="J542" s="153"/>
      <c r="K542" s="153"/>
      <c r="L542" s="153"/>
      <c r="M542" s="654"/>
      <c r="N542" s="655"/>
      <c r="O542" s="655"/>
      <c r="P542" s="153"/>
      <c r="Q542" s="153"/>
      <c r="R542" s="153"/>
      <c r="S542" s="153"/>
      <c r="T542" s="153"/>
      <c r="U542" s="153"/>
      <c r="V542" s="153"/>
      <c r="W542" s="153"/>
      <c r="X542" s="153"/>
      <c r="Y542" s="153"/>
    </row>
    <row r="543" spans="1:25">
      <c r="A543" s="153"/>
      <c r="B543" s="745"/>
      <c r="C543" s="153"/>
      <c r="D543" s="153"/>
      <c r="E543" s="153"/>
      <c r="F543" s="153"/>
      <c r="G543" s="153"/>
      <c r="H543" s="153"/>
      <c r="I543" s="153"/>
      <c r="J543" s="153"/>
      <c r="K543" s="153"/>
      <c r="L543" s="153"/>
      <c r="M543" s="654"/>
      <c r="N543" s="655"/>
      <c r="O543" s="655"/>
      <c r="P543" s="153"/>
      <c r="Q543" s="153"/>
      <c r="R543" s="153"/>
      <c r="S543" s="153"/>
      <c r="T543" s="153"/>
      <c r="U543" s="153"/>
      <c r="V543" s="153"/>
      <c r="W543" s="153"/>
      <c r="X543" s="153"/>
      <c r="Y543" s="153"/>
    </row>
    <row r="544" spans="1:25">
      <c r="A544" s="153"/>
      <c r="B544" s="745"/>
      <c r="C544" s="153"/>
      <c r="D544" s="153"/>
      <c r="E544" s="153"/>
      <c r="F544" s="153"/>
      <c r="G544" s="153"/>
      <c r="H544" s="153"/>
      <c r="I544" s="153"/>
      <c r="J544" s="153"/>
      <c r="K544" s="153"/>
      <c r="L544" s="153"/>
      <c r="M544" s="654"/>
      <c r="N544" s="655"/>
      <c r="O544" s="655"/>
      <c r="P544" s="153"/>
      <c r="Q544" s="153"/>
      <c r="R544" s="153"/>
      <c r="S544" s="153"/>
      <c r="T544" s="153"/>
      <c r="U544" s="153"/>
      <c r="V544" s="153"/>
      <c r="W544" s="153"/>
      <c r="X544" s="153"/>
      <c r="Y544" s="153"/>
    </row>
    <row r="545" spans="1:25">
      <c r="A545" s="153"/>
      <c r="B545" s="745"/>
      <c r="C545" s="153"/>
      <c r="D545" s="153"/>
      <c r="E545" s="153"/>
      <c r="F545" s="153"/>
      <c r="G545" s="153"/>
      <c r="H545" s="153"/>
      <c r="I545" s="153"/>
      <c r="J545" s="153"/>
      <c r="K545" s="153"/>
      <c r="L545" s="153"/>
      <c r="M545" s="654"/>
      <c r="N545" s="655"/>
      <c r="O545" s="655"/>
      <c r="P545" s="153"/>
      <c r="Q545" s="153"/>
      <c r="R545" s="153"/>
      <c r="S545" s="153"/>
      <c r="T545" s="153"/>
      <c r="U545" s="153"/>
      <c r="V545" s="153"/>
      <c r="W545" s="153"/>
      <c r="X545" s="153"/>
      <c r="Y545" s="153"/>
    </row>
    <row r="546" spans="1:25">
      <c r="A546" s="153"/>
      <c r="B546" s="745"/>
      <c r="C546" s="153"/>
      <c r="D546" s="153"/>
      <c r="E546" s="153"/>
      <c r="F546" s="153"/>
      <c r="G546" s="153"/>
      <c r="H546" s="153"/>
      <c r="I546" s="153"/>
      <c r="J546" s="153"/>
      <c r="K546" s="153"/>
      <c r="L546" s="153"/>
      <c r="M546" s="654"/>
      <c r="N546" s="655"/>
      <c r="O546" s="655"/>
      <c r="P546" s="153"/>
      <c r="Q546" s="153"/>
      <c r="R546" s="153"/>
      <c r="S546" s="153"/>
      <c r="T546" s="153"/>
      <c r="U546" s="153"/>
      <c r="V546" s="153"/>
      <c r="W546" s="153"/>
      <c r="X546" s="153"/>
      <c r="Y546" s="153"/>
    </row>
    <row r="547" spans="1:25">
      <c r="A547" s="153"/>
      <c r="B547" s="745"/>
      <c r="C547" s="153"/>
      <c r="D547" s="153"/>
      <c r="E547" s="153"/>
      <c r="F547" s="153"/>
      <c r="G547" s="153"/>
      <c r="H547" s="153"/>
      <c r="I547" s="153"/>
      <c r="J547" s="153"/>
      <c r="K547" s="153"/>
      <c r="L547" s="153"/>
      <c r="M547" s="654"/>
      <c r="N547" s="655"/>
      <c r="O547" s="655"/>
      <c r="P547" s="153"/>
      <c r="Q547" s="153"/>
      <c r="R547" s="153"/>
      <c r="S547" s="153"/>
      <c r="T547" s="153"/>
      <c r="U547" s="153"/>
      <c r="V547" s="153"/>
      <c r="W547" s="153"/>
      <c r="X547" s="153"/>
      <c r="Y547" s="153"/>
    </row>
    <row r="548" spans="1:25">
      <c r="A548" s="153"/>
      <c r="B548" s="745"/>
      <c r="C548" s="153"/>
      <c r="D548" s="153"/>
      <c r="E548" s="153"/>
      <c r="F548" s="153"/>
      <c r="G548" s="153"/>
      <c r="H548" s="153"/>
      <c r="I548" s="153"/>
      <c r="J548" s="153"/>
      <c r="K548" s="153"/>
      <c r="L548" s="153"/>
      <c r="M548" s="654"/>
      <c r="N548" s="655"/>
      <c r="O548" s="655"/>
      <c r="P548" s="153"/>
      <c r="Q548" s="153"/>
      <c r="R548" s="153"/>
      <c r="S548" s="153"/>
      <c r="T548" s="153"/>
      <c r="U548" s="153"/>
      <c r="V548" s="153"/>
      <c r="W548" s="153"/>
      <c r="X548" s="153"/>
      <c r="Y548" s="153"/>
    </row>
    <row r="549" spans="1:25">
      <c r="A549" s="153"/>
      <c r="B549" s="745"/>
      <c r="C549" s="153"/>
      <c r="D549" s="153"/>
      <c r="E549" s="153"/>
      <c r="F549" s="153"/>
      <c r="G549" s="153"/>
      <c r="H549" s="153"/>
      <c r="I549" s="153"/>
      <c r="J549" s="153"/>
      <c r="K549" s="153"/>
      <c r="L549" s="153"/>
      <c r="M549" s="654"/>
      <c r="N549" s="655"/>
      <c r="O549" s="655"/>
      <c r="P549" s="153"/>
      <c r="Q549" s="153"/>
      <c r="R549" s="153"/>
      <c r="S549" s="153"/>
      <c r="T549" s="153"/>
      <c r="U549" s="153"/>
      <c r="V549" s="153"/>
      <c r="W549" s="153"/>
      <c r="X549" s="153"/>
      <c r="Y549" s="153"/>
    </row>
    <row r="550" spans="1:25">
      <c r="A550" s="153"/>
      <c r="B550" s="745"/>
      <c r="C550" s="153"/>
      <c r="D550" s="153"/>
      <c r="E550" s="153"/>
      <c r="F550" s="153"/>
      <c r="G550" s="153"/>
      <c r="H550" s="153"/>
      <c r="I550" s="153"/>
      <c r="J550" s="153"/>
      <c r="K550" s="153"/>
      <c r="L550" s="153"/>
      <c r="M550" s="654"/>
      <c r="N550" s="655"/>
      <c r="O550" s="655"/>
      <c r="P550" s="153"/>
      <c r="Q550" s="153"/>
      <c r="R550" s="153"/>
      <c r="S550" s="153"/>
      <c r="T550" s="153"/>
      <c r="U550" s="153"/>
      <c r="V550" s="153"/>
      <c r="W550" s="153"/>
      <c r="X550" s="153"/>
      <c r="Y550" s="153"/>
    </row>
    <row r="551" spans="1:25">
      <c r="A551" s="153"/>
      <c r="B551" s="745"/>
      <c r="C551" s="153"/>
      <c r="D551" s="153"/>
      <c r="E551" s="153"/>
      <c r="F551" s="153"/>
      <c r="G551" s="153"/>
      <c r="H551" s="153"/>
      <c r="I551" s="153"/>
      <c r="J551" s="153"/>
      <c r="K551" s="153"/>
      <c r="L551" s="153"/>
      <c r="M551" s="654"/>
      <c r="N551" s="655"/>
      <c r="O551" s="655"/>
      <c r="P551" s="153"/>
      <c r="Q551" s="153"/>
      <c r="R551" s="153"/>
      <c r="S551" s="153"/>
      <c r="T551" s="153"/>
      <c r="U551" s="153"/>
      <c r="V551" s="153"/>
      <c r="W551" s="153"/>
      <c r="X551" s="153"/>
      <c r="Y551" s="153"/>
    </row>
    <row r="552" spans="1:25">
      <c r="A552" s="153"/>
      <c r="B552" s="745"/>
      <c r="C552" s="153"/>
      <c r="D552" s="153"/>
      <c r="E552" s="153"/>
      <c r="F552" s="153"/>
      <c r="G552" s="153"/>
      <c r="H552" s="153"/>
      <c r="I552" s="153"/>
      <c r="J552" s="153"/>
      <c r="K552" s="153"/>
      <c r="L552" s="153"/>
      <c r="M552" s="654"/>
      <c r="N552" s="655"/>
      <c r="O552" s="655"/>
      <c r="P552" s="153"/>
      <c r="Q552" s="153"/>
      <c r="R552" s="153"/>
      <c r="S552" s="153"/>
      <c r="T552" s="153"/>
      <c r="U552" s="153"/>
      <c r="V552" s="153"/>
      <c r="W552" s="153"/>
      <c r="X552" s="153"/>
      <c r="Y552" s="153"/>
    </row>
    <row r="553" spans="1:25">
      <c r="A553" s="153"/>
      <c r="B553" s="745"/>
      <c r="C553" s="153"/>
      <c r="D553" s="153"/>
      <c r="E553" s="153"/>
      <c r="F553" s="153"/>
      <c r="G553" s="153"/>
      <c r="H553" s="153"/>
      <c r="I553" s="153"/>
      <c r="J553" s="153"/>
      <c r="K553" s="153"/>
      <c r="L553" s="153"/>
      <c r="M553" s="654"/>
      <c r="N553" s="655"/>
      <c r="O553" s="655"/>
      <c r="P553" s="153"/>
      <c r="Q553" s="153"/>
      <c r="R553" s="153"/>
      <c r="S553" s="153"/>
      <c r="T553" s="153"/>
      <c r="U553" s="153"/>
      <c r="V553" s="153"/>
      <c r="W553" s="153"/>
      <c r="X553" s="153"/>
      <c r="Y553" s="153"/>
    </row>
    <row r="554" spans="1:25">
      <c r="A554" s="153"/>
      <c r="B554" s="745"/>
      <c r="C554" s="153"/>
      <c r="D554" s="153"/>
      <c r="E554" s="153"/>
      <c r="F554" s="153"/>
      <c r="G554" s="153"/>
      <c r="H554" s="153"/>
      <c r="I554" s="153"/>
      <c r="J554" s="153"/>
      <c r="K554" s="153"/>
      <c r="L554" s="153"/>
      <c r="M554" s="654"/>
      <c r="N554" s="655"/>
      <c r="O554" s="655"/>
      <c r="P554" s="153"/>
      <c r="Q554" s="153"/>
      <c r="R554" s="153"/>
      <c r="S554" s="153"/>
      <c r="T554" s="153"/>
      <c r="U554" s="153"/>
      <c r="V554" s="153"/>
      <c r="W554" s="153"/>
      <c r="X554" s="153"/>
      <c r="Y554" s="153"/>
    </row>
    <row r="555" spans="1:25">
      <c r="A555" s="153"/>
      <c r="B555" s="745"/>
      <c r="C555" s="153"/>
      <c r="D555" s="153"/>
      <c r="E555" s="153"/>
      <c r="F555" s="153"/>
      <c r="G555" s="153"/>
      <c r="H555" s="153"/>
      <c r="I555" s="153"/>
      <c r="J555" s="153"/>
      <c r="K555" s="153"/>
      <c r="L555" s="153"/>
      <c r="M555" s="654"/>
      <c r="N555" s="655"/>
      <c r="O555" s="655"/>
      <c r="P555" s="153"/>
      <c r="Q555" s="153"/>
      <c r="R555" s="153"/>
      <c r="S555" s="153"/>
      <c r="T555" s="153"/>
      <c r="U555" s="153"/>
      <c r="V555" s="153"/>
      <c r="W555" s="153"/>
      <c r="X555" s="153"/>
      <c r="Y555" s="153"/>
    </row>
    <row r="556" spans="1:25">
      <c r="A556" s="153"/>
      <c r="B556" s="745"/>
      <c r="C556" s="153"/>
      <c r="D556" s="153"/>
      <c r="E556" s="153"/>
      <c r="F556" s="153"/>
      <c r="G556" s="153"/>
      <c r="H556" s="153"/>
      <c r="I556" s="153"/>
      <c r="J556" s="153"/>
      <c r="K556" s="153"/>
      <c r="L556" s="153"/>
      <c r="M556" s="654"/>
      <c r="N556" s="655"/>
      <c r="O556" s="655"/>
      <c r="P556" s="153"/>
      <c r="Q556" s="153"/>
      <c r="R556" s="153"/>
      <c r="S556" s="153"/>
      <c r="T556" s="153"/>
      <c r="U556" s="153"/>
      <c r="V556" s="153"/>
      <c r="W556" s="153"/>
      <c r="X556" s="153"/>
      <c r="Y556" s="153"/>
    </row>
    <row r="557" spans="1:25">
      <c r="A557" s="153"/>
      <c r="B557" s="745"/>
      <c r="C557" s="153"/>
      <c r="D557" s="153"/>
      <c r="E557" s="153"/>
      <c r="F557" s="153"/>
      <c r="G557" s="153"/>
      <c r="H557" s="153"/>
      <c r="I557" s="153"/>
      <c r="J557" s="153"/>
      <c r="K557" s="153"/>
      <c r="L557" s="153"/>
      <c r="M557" s="654"/>
      <c r="N557" s="655"/>
      <c r="O557" s="655"/>
      <c r="P557" s="153"/>
      <c r="Q557" s="153"/>
      <c r="R557" s="153"/>
      <c r="S557" s="153"/>
      <c r="T557" s="153"/>
      <c r="U557" s="153"/>
      <c r="V557" s="153"/>
      <c r="W557" s="153"/>
      <c r="X557" s="153"/>
      <c r="Y557" s="153"/>
    </row>
    <row r="558" spans="1:25">
      <c r="A558" s="153"/>
      <c r="B558" s="745"/>
      <c r="C558" s="153"/>
      <c r="D558" s="153"/>
      <c r="E558" s="153"/>
      <c r="F558" s="153"/>
      <c r="G558" s="153"/>
      <c r="H558" s="153"/>
      <c r="I558" s="153"/>
      <c r="J558" s="153"/>
      <c r="K558" s="153"/>
      <c r="L558" s="153"/>
      <c r="M558" s="654"/>
      <c r="N558" s="655"/>
      <c r="O558" s="655"/>
      <c r="P558" s="153"/>
      <c r="Q558" s="153"/>
      <c r="R558" s="153"/>
      <c r="S558" s="153"/>
      <c r="T558" s="153"/>
      <c r="U558" s="153"/>
      <c r="V558" s="153"/>
      <c r="W558" s="153"/>
      <c r="X558" s="153"/>
      <c r="Y558" s="153"/>
    </row>
    <row r="559" spans="1:25">
      <c r="A559" s="153"/>
      <c r="B559" s="745"/>
      <c r="C559" s="153"/>
      <c r="D559" s="153"/>
      <c r="E559" s="153"/>
      <c r="F559" s="153"/>
      <c r="G559" s="153"/>
      <c r="H559" s="153"/>
      <c r="I559" s="153"/>
      <c r="J559" s="153"/>
      <c r="K559" s="153"/>
      <c r="L559" s="153"/>
      <c r="M559" s="654"/>
      <c r="N559" s="655"/>
      <c r="O559" s="655"/>
      <c r="P559" s="153"/>
      <c r="Q559" s="153"/>
      <c r="R559" s="153"/>
      <c r="S559" s="153"/>
      <c r="T559" s="153"/>
      <c r="U559" s="153"/>
      <c r="V559" s="153"/>
      <c r="W559" s="153"/>
      <c r="X559" s="153"/>
      <c r="Y559" s="153"/>
    </row>
    <row r="560" spans="1:25">
      <c r="A560" s="153"/>
      <c r="B560" s="745"/>
      <c r="C560" s="153"/>
      <c r="D560" s="153"/>
      <c r="E560" s="153"/>
      <c r="F560" s="153"/>
      <c r="G560" s="153"/>
      <c r="H560" s="153"/>
      <c r="I560" s="153"/>
      <c r="J560" s="153"/>
      <c r="K560" s="153"/>
      <c r="L560" s="153"/>
      <c r="M560" s="654"/>
      <c r="N560" s="655"/>
      <c r="O560" s="655"/>
      <c r="P560" s="153"/>
      <c r="Q560" s="153"/>
      <c r="R560" s="153"/>
      <c r="S560" s="153"/>
      <c r="T560" s="153"/>
      <c r="U560" s="153"/>
      <c r="V560" s="153"/>
      <c r="W560" s="153"/>
      <c r="X560" s="153"/>
      <c r="Y560" s="153"/>
    </row>
    <row r="561" spans="1:25">
      <c r="A561" s="153"/>
      <c r="B561" s="745"/>
      <c r="C561" s="153"/>
      <c r="D561" s="153"/>
      <c r="E561" s="153"/>
      <c r="F561" s="153"/>
      <c r="G561" s="153"/>
      <c r="H561" s="153"/>
      <c r="I561" s="153"/>
      <c r="J561" s="153"/>
      <c r="K561" s="153"/>
      <c r="L561" s="153"/>
      <c r="M561" s="654"/>
      <c r="N561" s="655"/>
      <c r="O561" s="655"/>
      <c r="P561" s="153"/>
      <c r="Q561" s="153"/>
      <c r="R561" s="153"/>
      <c r="S561" s="153"/>
      <c r="T561" s="153"/>
      <c r="U561" s="153"/>
      <c r="V561" s="153"/>
      <c r="W561" s="153"/>
      <c r="X561" s="153"/>
      <c r="Y561" s="153"/>
    </row>
    <row r="562" spans="1:25">
      <c r="A562" s="153"/>
      <c r="B562" s="745"/>
      <c r="C562" s="153"/>
      <c r="D562" s="153"/>
      <c r="E562" s="153"/>
      <c r="F562" s="153"/>
      <c r="G562" s="153"/>
      <c r="H562" s="153"/>
      <c r="I562" s="153"/>
      <c r="J562" s="153"/>
      <c r="K562" s="153"/>
      <c r="L562" s="153"/>
      <c r="M562" s="654"/>
      <c r="N562" s="655"/>
      <c r="O562" s="655"/>
      <c r="P562" s="153"/>
      <c r="Q562" s="153"/>
      <c r="R562" s="153"/>
      <c r="S562" s="153"/>
      <c r="T562" s="153"/>
      <c r="U562" s="153"/>
      <c r="V562" s="153"/>
      <c r="W562" s="153"/>
      <c r="X562" s="153"/>
      <c r="Y562" s="153"/>
    </row>
    <row r="563" spans="1:25">
      <c r="A563" s="153"/>
      <c r="B563" s="745"/>
      <c r="C563" s="153"/>
      <c r="D563" s="153"/>
      <c r="E563" s="153"/>
      <c r="F563" s="153"/>
      <c r="G563" s="153"/>
      <c r="H563" s="153"/>
      <c r="I563" s="153"/>
      <c r="J563" s="153"/>
      <c r="K563" s="153"/>
      <c r="L563" s="153"/>
      <c r="M563" s="654"/>
      <c r="N563" s="655"/>
      <c r="O563" s="655"/>
      <c r="P563" s="153"/>
      <c r="Q563" s="153"/>
      <c r="R563" s="153"/>
      <c r="S563" s="153"/>
      <c r="T563" s="153"/>
      <c r="U563" s="153"/>
      <c r="V563" s="153"/>
      <c r="W563" s="153"/>
      <c r="X563" s="153"/>
      <c r="Y563" s="153"/>
    </row>
    <row r="564" spans="1:25">
      <c r="A564" s="153"/>
      <c r="B564" s="745"/>
      <c r="C564" s="153"/>
      <c r="D564" s="153"/>
      <c r="E564" s="153"/>
      <c r="F564" s="153"/>
      <c r="G564" s="153"/>
      <c r="H564" s="153"/>
      <c r="I564" s="153"/>
      <c r="J564" s="153"/>
      <c r="K564" s="153"/>
      <c r="L564" s="153"/>
      <c r="M564" s="654"/>
      <c r="N564" s="655"/>
      <c r="O564" s="655"/>
      <c r="P564" s="153"/>
      <c r="Q564" s="153"/>
      <c r="R564" s="153"/>
      <c r="S564" s="153"/>
      <c r="T564" s="153"/>
      <c r="U564" s="153"/>
      <c r="V564" s="153"/>
      <c r="W564" s="153"/>
      <c r="X564" s="153"/>
      <c r="Y564" s="153"/>
    </row>
    <row r="565" spans="1:25">
      <c r="A565" s="153"/>
      <c r="B565" s="745"/>
      <c r="C565" s="153"/>
      <c r="D565" s="153"/>
      <c r="E565" s="153"/>
      <c r="F565" s="153"/>
      <c r="G565" s="153"/>
      <c r="H565" s="153"/>
      <c r="I565" s="153"/>
      <c r="J565" s="153"/>
      <c r="K565" s="153"/>
      <c r="L565" s="153"/>
      <c r="M565" s="654"/>
      <c r="N565" s="655"/>
      <c r="O565" s="655"/>
      <c r="P565" s="153"/>
      <c r="Q565" s="153"/>
      <c r="R565" s="153"/>
      <c r="S565" s="153"/>
      <c r="T565" s="153"/>
      <c r="U565" s="153"/>
      <c r="V565" s="153"/>
      <c r="W565" s="153"/>
      <c r="X565" s="153"/>
      <c r="Y565" s="153"/>
    </row>
    <row r="566" spans="1:25">
      <c r="A566" s="153"/>
      <c r="B566" s="745"/>
      <c r="C566" s="153"/>
      <c r="D566" s="153"/>
      <c r="E566" s="153"/>
      <c r="F566" s="153"/>
      <c r="G566" s="153"/>
      <c r="H566" s="153"/>
      <c r="I566" s="153"/>
      <c r="J566" s="153"/>
      <c r="K566" s="153"/>
      <c r="L566" s="153"/>
      <c r="M566" s="654"/>
      <c r="N566" s="655"/>
      <c r="O566" s="655"/>
      <c r="P566" s="153"/>
      <c r="Q566" s="153"/>
      <c r="R566" s="153"/>
      <c r="S566" s="153"/>
      <c r="T566" s="153"/>
      <c r="U566" s="153"/>
      <c r="V566" s="153"/>
      <c r="W566" s="153"/>
      <c r="X566" s="153"/>
      <c r="Y566" s="153"/>
    </row>
    <row r="567" spans="1:25">
      <c r="A567" s="153"/>
      <c r="B567" s="745"/>
      <c r="C567" s="153"/>
      <c r="D567" s="153"/>
      <c r="E567" s="153"/>
      <c r="F567" s="153"/>
      <c r="G567" s="153"/>
      <c r="H567" s="153"/>
      <c r="I567" s="153"/>
      <c r="J567" s="153"/>
      <c r="K567" s="153"/>
      <c r="L567" s="153"/>
      <c r="M567" s="654"/>
      <c r="N567" s="655"/>
      <c r="O567" s="655"/>
      <c r="P567" s="153"/>
      <c r="Q567" s="153"/>
      <c r="R567" s="153"/>
      <c r="S567" s="153"/>
      <c r="T567" s="153"/>
      <c r="U567" s="153"/>
      <c r="V567" s="153"/>
      <c r="W567" s="153"/>
      <c r="X567" s="153"/>
      <c r="Y567" s="153"/>
    </row>
    <row r="568" spans="1:25">
      <c r="A568" s="153"/>
      <c r="B568" s="745"/>
      <c r="C568" s="153"/>
      <c r="D568" s="153"/>
      <c r="E568" s="153"/>
      <c r="F568" s="153"/>
      <c r="G568" s="153"/>
      <c r="H568" s="153"/>
      <c r="I568" s="153"/>
      <c r="J568" s="153"/>
      <c r="K568" s="153"/>
      <c r="L568" s="153"/>
      <c r="M568" s="654"/>
      <c r="N568" s="655"/>
      <c r="O568" s="655"/>
      <c r="P568" s="153"/>
      <c r="Q568" s="153"/>
      <c r="R568" s="153"/>
      <c r="S568" s="153"/>
      <c r="T568" s="153"/>
      <c r="U568" s="153"/>
      <c r="V568" s="153"/>
      <c r="W568" s="153"/>
      <c r="X568" s="153"/>
      <c r="Y568" s="153"/>
    </row>
    <row r="569" spans="1:25">
      <c r="A569" s="153"/>
      <c r="B569" s="745"/>
      <c r="C569" s="153"/>
      <c r="D569" s="153"/>
      <c r="E569" s="153"/>
      <c r="F569" s="153"/>
      <c r="G569" s="153"/>
      <c r="H569" s="153"/>
      <c r="I569" s="153"/>
      <c r="J569" s="153"/>
      <c r="K569" s="153"/>
      <c r="L569" s="153"/>
      <c r="M569" s="654"/>
      <c r="N569" s="655"/>
      <c r="O569" s="655"/>
      <c r="P569" s="153"/>
      <c r="Q569" s="153"/>
      <c r="R569" s="153"/>
      <c r="S569" s="153"/>
      <c r="T569" s="153"/>
      <c r="U569" s="153"/>
      <c r="V569" s="153"/>
      <c r="W569" s="153"/>
      <c r="X569" s="153"/>
      <c r="Y569" s="153"/>
    </row>
    <row r="570" spans="1:25">
      <c r="A570" s="153"/>
      <c r="B570" s="745"/>
      <c r="C570" s="153"/>
      <c r="D570" s="153"/>
      <c r="E570" s="153"/>
      <c r="F570" s="153"/>
      <c r="G570" s="153"/>
      <c r="H570" s="153"/>
      <c r="I570" s="153"/>
      <c r="J570" s="153"/>
      <c r="K570" s="153"/>
      <c r="L570" s="153"/>
      <c r="M570" s="654"/>
      <c r="N570" s="655"/>
      <c r="O570" s="655"/>
      <c r="P570" s="153"/>
      <c r="Q570" s="153"/>
      <c r="R570" s="153"/>
      <c r="S570" s="153"/>
      <c r="T570" s="153"/>
      <c r="U570" s="153"/>
      <c r="V570" s="153"/>
      <c r="W570" s="153"/>
      <c r="X570" s="153"/>
      <c r="Y570" s="153"/>
    </row>
    <row r="571" spans="1:25">
      <c r="A571" s="153"/>
      <c r="B571" s="745"/>
      <c r="C571" s="153"/>
      <c r="D571" s="153"/>
      <c r="E571" s="153"/>
      <c r="F571" s="153"/>
      <c r="G571" s="153"/>
      <c r="H571" s="153"/>
      <c r="I571" s="153"/>
      <c r="J571" s="153"/>
      <c r="K571" s="153"/>
      <c r="L571" s="153"/>
      <c r="M571" s="654"/>
      <c r="N571" s="655"/>
      <c r="O571" s="655"/>
      <c r="P571" s="153"/>
      <c r="Q571" s="153"/>
      <c r="R571" s="153"/>
      <c r="S571" s="153"/>
      <c r="T571" s="153"/>
      <c r="U571" s="153"/>
      <c r="V571" s="153"/>
      <c r="W571" s="153"/>
      <c r="X571" s="153"/>
      <c r="Y571" s="153"/>
    </row>
    <row r="572" spans="1:25">
      <c r="A572" s="153"/>
      <c r="B572" s="745"/>
      <c r="C572" s="153"/>
      <c r="D572" s="153"/>
      <c r="E572" s="153"/>
      <c r="F572" s="153"/>
      <c r="G572" s="153"/>
      <c r="H572" s="153"/>
      <c r="I572" s="153"/>
      <c r="J572" s="153"/>
      <c r="K572" s="153"/>
      <c r="L572" s="153"/>
      <c r="M572" s="654"/>
      <c r="N572" s="655"/>
      <c r="O572" s="655"/>
      <c r="P572" s="153"/>
      <c r="Q572" s="153"/>
      <c r="R572" s="153"/>
      <c r="S572" s="153"/>
      <c r="T572" s="153"/>
      <c r="U572" s="153"/>
      <c r="V572" s="153"/>
      <c r="W572" s="153"/>
      <c r="X572" s="153"/>
      <c r="Y572" s="153"/>
    </row>
    <row r="573" spans="1:25">
      <c r="A573" s="153"/>
      <c r="B573" s="745"/>
      <c r="C573" s="153"/>
      <c r="D573" s="153"/>
      <c r="E573" s="153"/>
      <c r="F573" s="153"/>
      <c r="G573" s="153"/>
      <c r="H573" s="153"/>
      <c r="I573" s="153"/>
      <c r="J573" s="153"/>
      <c r="K573" s="153"/>
      <c r="L573" s="153"/>
      <c r="M573" s="654"/>
      <c r="N573" s="655"/>
      <c r="O573" s="655"/>
      <c r="P573" s="153"/>
      <c r="Q573" s="153"/>
      <c r="R573" s="153"/>
      <c r="S573" s="153"/>
      <c r="T573" s="153"/>
      <c r="U573" s="153"/>
      <c r="V573" s="153"/>
      <c r="W573" s="153"/>
      <c r="X573" s="153"/>
      <c r="Y573" s="153"/>
    </row>
    <row r="574" spans="1:25">
      <c r="A574" s="153"/>
      <c r="B574" s="745"/>
      <c r="C574" s="153"/>
      <c r="D574" s="153"/>
      <c r="E574" s="153"/>
      <c r="F574" s="153"/>
      <c r="G574" s="153"/>
      <c r="H574" s="153"/>
      <c r="I574" s="153"/>
      <c r="J574" s="153"/>
      <c r="K574" s="153"/>
      <c r="L574" s="153"/>
      <c r="M574" s="654"/>
      <c r="N574" s="655"/>
      <c r="O574" s="655"/>
      <c r="P574" s="153"/>
      <c r="Q574" s="153"/>
      <c r="R574" s="153"/>
      <c r="S574" s="153"/>
      <c r="T574" s="153"/>
      <c r="U574" s="153"/>
      <c r="V574" s="153"/>
      <c r="W574" s="153"/>
      <c r="X574" s="153"/>
      <c r="Y574" s="153"/>
    </row>
    <row r="575" spans="1:25">
      <c r="A575" s="153"/>
      <c r="B575" s="745"/>
      <c r="C575" s="153"/>
      <c r="D575" s="153"/>
      <c r="E575" s="153"/>
      <c r="F575" s="153"/>
      <c r="G575" s="153"/>
      <c r="H575" s="153"/>
      <c r="I575" s="153"/>
      <c r="J575" s="153"/>
      <c r="K575" s="153"/>
      <c r="L575" s="153"/>
      <c r="M575" s="654"/>
      <c r="N575" s="655"/>
      <c r="O575" s="655"/>
      <c r="P575" s="153"/>
      <c r="Q575" s="153"/>
      <c r="R575" s="153"/>
      <c r="S575" s="153"/>
      <c r="T575" s="153"/>
      <c r="U575" s="153"/>
      <c r="V575" s="153"/>
      <c r="W575" s="153"/>
      <c r="X575" s="153"/>
      <c r="Y575" s="153"/>
    </row>
    <row r="576" spans="1:25">
      <c r="A576" s="153"/>
      <c r="B576" s="745"/>
      <c r="C576" s="153"/>
      <c r="D576" s="153"/>
      <c r="E576" s="153"/>
      <c r="F576" s="153"/>
      <c r="G576" s="153"/>
      <c r="H576" s="153"/>
      <c r="I576" s="153"/>
      <c r="J576" s="153"/>
      <c r="K576" s="153"/>
      <c r="L576" s="153"/>
      <c r="M576" s="654"/>
      <c r="N576" s="655"/>
      <c r="O576" s="655"/>
      <c r="P576" s="153"/>
      <c r="Q576" s="153"/>
      <c r="R576" s="153"/>
      <c r="S576" s="153"/>
      <c r="T576" s="153"/>
      <c r="U576" s="153"/>
      <c r="V576" s="153"/>
      <c r="W576" s="153"/>
      <c r="X576" s="153"/>
      <c r="Y576" s="153"/>
    </row>
    <row r="577" spans="1:25">
      <c r="A577" s="153"/>
      <c r="B577" s="745"/>
      <c r="C577" s="153"/>
      <c r="D577" s="153"/>
      <c r="E577" s="153"/>
      <c r="F577" s="153"/>
      <c r="G577" s="153"/>
      <c r="H577" s="153"/>
      <c r="I577" s="153"/>
      <c r="J577" s="153"/>
      <c r="K577" s="153"/>
      <c r="L577" s="153"/>
      <c r="M577" s="654"/>
      <c r="N577" s="655"/>
      <c r="O577" s="655"/>
      <c r="P577" s="153"/>
      <c r="Q577" s="153"/>
      <c r="R577" s="153"/>
      <c r="S577" s="153"/>
      <c r="T577" s="153"/>
      <c r="U577" s="153"/>
      <c r="V577" s="153"/>
      <c r="W577" s="153"/>
      <c r="X577" s="153"/>
      <c r="Y577" s="153"/>
    </row>
    <row r="578" spans="1:25">
      <c r="A578" s="153"/>
      <c r="B578" s="745"/>
      <c r="C578" s="153"/>
      <c r="D578" s="153"/>
      <c r="E578" s="153"/>
      <c r="F578" s="153"/>
      <c r="G578" s="153"/>
      <c r="H578" s="153"/>
      <c r="I578" s="153"/>
      <c r="J578" s="153"/>
      <c r="K578" s="153"/>
      <c r="L578" s="153"/>
      <c r="M578" s="654"/>
      <c r="N578" s="655"/>
      <c r="O578" s="655"/>
      <c r="P578" s="153"/>
      <c r="Q578" s="153"/>
      <c r="R578" s="153"/>
      <c r="S578" s="153"/>
      <c r="T578" s="153"/>
      <c r="U578" s="153"/>
      <c r="V578" s="153"/>
      <c r="W578" s="153"/>
      <c r="X578" s="153"/>
      <c r="Y578" s="153"/>
    </row>
    <row r="579" spans="1:25">
      <c r="A579" s="153"/>
      <c r="B579" s="745"/>
      <c r="C579" s="153"/>
      <c r="D579" s="153"/>
      <c r="E579" s="153"/>
      <c r="F579" s="153"/>
      <c r="G579" s="153"/>
      <c r="H579" s="153"/>
      <c r="I579" s="153"/>
      <c r="J579" s="153"/>
      <c r="K579" s="153"/>
      <c r="L579" s="153"/>
      <c r="M579" s="654"/>
      <c r="N579" s="655"/>
      <c r="O579" s="655"/>
      <c r="P579" s="153"/>
      <c r="Q579" s="153"/>
      <c r="R579" s="153"/>
      <c r="S579" s="153"/>
      <c r="T579" s="153"/>
      <c r="U579" s="153"/>
      <c r="V579" s="153"/>
      <c r="W579" s="153"/>
      <c r="X579" s="153"/>
      <c r="Y579" s="153"/>
    </row>
    <row r="580" spans="1:25">
      <c r="A580" s="153"/>
      <c r="B580" s="745"/>
      <c r="C580" s="153"/>
      <c r="D580" s="153"/>
      <c r="E580" s="153"/>
      <c r="F580" s="153"/>
      <c r="G580" s="153"/>
      <c r="H580" s="153"/>
      <c r="I580" s="153"/>
      <c r="J580" s="153"/>
      <c r="K580" s="153"/>
      <c r="L580" s="153"/>
      <c r="M580" s="654"/>
      <c r="N580" s="655"/>
      <c r="O580" s="655"/>
      <c r="P580" s="153"/>
      <c r="Q580" s="153"/>
      <c r="R580" s="153"/>
      <c r="S580" s="153"/>
      <c r="T580" s="153"/>
      <c r="U580" s="153"/>
      <c r="V580" s="153"/>
      <c r="W580" s="153"/>
      <c r="X580" s="153"/>
      <c r="Y580" s="153"/>
    </row>
    <row r="581" spans="1:25">
      <c r="A581" s="153"/>
      <c r="B581" s="745"/>
      <c r="C581" s="153"/>
      <c r="D581" s="153"/>
      <c r="E581" s="153"/>
      <c r="F581" s="153"/>
      <c r="G581" s="153"/>
      <c r="H581" s="153"/>
      <c r="I581" s="153"/>
      <c r="J581" s="153"/>
      <c r="K581" s="153"/>
      <c r="L581" s="153"/>
      <c r="M581" s="654"/>
      <c r="N581" s="655"/>
      <c r="O581" s="655"/>
      <c r="P581" s="153"/>
      <c r="Q581" s="153"/>
      <c r="R581" s="153"/>
      <c r="S581" s="153"/>
      <c r="T581" s="153"/>
      <c r="U581" s="153"/>
      <c r="V581" s="153"/>
      <c r="W581" s="153"/>
      <c r="X581" s="153"/>
      <c r="Y581" s="153"/>
    </row>
    <row r="582" spans="1:25">
      <c r="A582" s="153"/>
      <c r="B582" s="745"/>
      <c r="C582" s="153"/>
      <c r="D582" s="153"/>
      <c r="E582" s="153"/>
      <c r="F582" s="153"/>
      <c r="G582" s="153"/>
      <c r="H582" s="153"/>
      <c r="I582" s="153"/>
      <c r="J582" s="153"/>
      <c r="K582" s="153"/>
      <c r="L582" s="153"/>
      <c r="M582" s="654"/>
      <c r="N582" s="655"/>
      <c r="O582" s="655"/>
      <c r="P582" s="153"/>
      <c r="Q582" s="153"/>
      <c r="R582" s="153"/>
      <c r="S582" s="153"/>
      <c r="T582" s="153"/>
      <c r="U582" s="153"/>
      <c r="V582" s="153"/>
      <c r="W582" s="153"/>
      <c r="X582" s="153"/>
      <c r="Y582" s="153"/>
    </row>
    <row r="583" spans="1:25">
      <c r="A583" s="153"/>
      <c r="B583" s="745"/>
      <c r="C583" s="153"/>
      <c r="D583" s="153"/>
      <c r="E583" s="153"/>
      <c r="F583" s="153"/>
      <c r="G583" s="153"/>
      <c r="H583" s="153"/>
      <c r="I583" s="153"/>
      <c r="J583" s="153"/>
      <c r="K583" s="153"/>
      <c r="L583" s="153"/>
      <c r="M583" s="654"/>
      <c r="N583" s="655"/>
      <c r="O583" s="655"/>
      <c r="P583" s="153"/>
      <c r="Q583" s="153"/>
      <c r="R583" s="153"/>
      <c r="S583" s="153"/>
      <c r="T583" s="153"/>
      <c r="U583" s="153"/>
      <c r="V583" s="153"/>
      <c r="W583" s="153"/>
      <c r="X583" s="153"/>
      <c r="Y583" s="153"/>
    </row>
    <row r="584" spans="1:25">
      <c r="A584" s="153"/>
      <c r="B584" s="745"/>
      <c r="C584" s="153"/>
      <c r="D584" s="153"/>
      <c r="E584" s="153"/>
      <c r="F584" s="153"/>
      <c r="G584" s="153"/>
      <c r="H584" s="153"/>
      <c r="I584" s="153"/>
      <c r="J584" s="153"/>
      <c r="K584" s="153"/>
      <c r="L584" s="153"/>
      <c r="M584" s="654"/>
      <c r="N584" s="655"/>
      <c r="O584" s="655"/>
      <c r="P584" s="153"/>
      <c r="Q584" s="153"/>
      <c r="R584" s="153"/>
      <c r="S584" s="153"/>
      <c r="T584" s="153"/>
      <c r="U584" s="153"/>
      <c r="V584" s="153"/>
      <c r="W584" s="153"/>
      <c r="X584" s="153"/>
      <c r="Y584" s="153"/>
    </row>
    <row r="585" spans="1:25">
      <c r="A585" s="153"/>
      <c r="B585" s="745"/>
      <c r="C585" s="153"/>
      <c r="D585" s="153"/>
      <c r="E585" s="153"/>
      <c r="F585" s="153"/>
      <c r="G585" s="153"/>
      <c r="H585" s="153"/>
      <c r="I585" s="153"/>
      <c r="J585" s="153"/>
      <c r="K585" s="153"/>
      <c r="L585" s="153"/>
      <c r="M585" s="654"/>
      <c r="N585" s="655"/>
      <c r="O585" s="655"/>
      <c r="P585" s="153"/>
      <c r="Q585" s="153"/>
      <c r="R585" s="153"/>
      <c r="S585" s="153"/>
      <c r="T585" s="153"/>
      <c r="U585" s="153"/>
      <c r="V585" s="153"/>
      <c r="W585" s="153"/>
      <c r="X585" s="153"/>
      <c r="Y585" s="153"/>
    </row>
    <row r="586" spans="1:25">
      <c r="A586" s="153"/>
      <c r="B586" s="745"/>
      <c r="C586" s="153"/>
      <c r="D586" s="153"/>
      <c r="E586" s="153"/>
      <c r="F586" s="153"/>
      <c r="G586" s="153"/>
      <c r="H586" s="153"/>
      <c r="I586" s="153"/>
      <c r="J586" s="153"/>
      <c r="K586" s="153"/>
      <c r="L586" s="153"/>
      <c r="M586" s="654"/>
      <c r="N586" s="655"/>
      <c r="O586" s="655"/>
      <c r="P586" s="153"/>
      <c r="Q586" s="153"/>
      <c r="R586" s="153"/>
      <c r="S586" s="153"/>
      <c r="T586" s="153"/>
      <c r="U586" s="153"/>
      <c r="V586" s="153"/>
      <c r="W586" s="153"/>
      <c r="X586" s="153"/>
      <c r="Y586" s="153"/>
    </row>
    <row r="587" spans="1:25">
      <c r="A587" s="153"/>
      <c r="B587" s="745"/>
      <c r="C587" s="153"/>
      <c r="D587" s="153"/>
      <c r="E587" s="153"/>
      <c r="F587" s="153"/>
      <c r="G587" s="153"/>
      <c r="H587" s="153"/>
      <c r="I587" s="153"/>
      <c r="J587" s="153"/>
      <c r="K587" s="153"/>
      <c r="L587" s="153"/>
      <c r="M587" s="654"/>
      <c r="N587" s="655"/>
      <c r="O587" s="655"/>
      <c r="P587" s="153"/>
      <c r="Q587" s="153"/>
      <c r="R587" s="153"/>
      <c r="S587" s="153"/>
      <c r="T587" s="153"/>
      <c r="U587" s="153"/>
      <c r="V587" s="153"/>
      <c r="W587" s="153"/>
      <c r="X587" s="153"/>
      <c r="Y587" s="153"/>
    </row>
    <row r="588" spans="1:25">
      <c r="A588" s="153"/>
      <c r="B588" s="745"/>
      <c r="C588" s="153"/>
      <c r="D588" s="153"/>
      <c r="E588" s="153"/>
      <c r="F588" s="153"/>
      <c r="G588" s="153"/>
      <c r="H588" s="153"/>
      <c r="I588" s="153"/>
      <c r="J588" s="153"/>
      <c r="K588" s="153"/>
      <c r="L588" s="153"/>
      <c r="M588" s="654"/>
      <c r="N588" s="655"/>
      <c r="O588" s="655"/>
      <c r="P588" s="153"/>
      <c r="Q588" s="153"/>
      <c r="R588" s="153"/>
      <c r="S588" s="153"/>
      <c r="T588" s="153"/>
      <c r="U588" s="153"/>
      <c r="V588" s="153"/>
      <c r="W588" s="153"/>
      <c r="X588" s="153"/>
      <c r="Y588" s="153"/>
    </row>
    <row r="589" spans="1:25">
      <c r="A589" s="153"/>
      <c r="B589" s="745"/>
      <c r="C589" s="153"/>
      <c r="D589" s="153"/>
      <c r="E589" s="153"/>
      <c r="F589" s="153"/>
      <c r="G589" s="153"/>
      <c r="H589" s="153"/>
      <c r="I589" s="153"/>
      <c r="J589" s="153"/>
      <c r="K589" s="153"/>
      <c r="L589" s="153"/>
      <c r="M589" s="654"/>
      <c r="N589" s="655"/>
      <c r="O589" s="655"/>
      <c r="P589" s="153"/>
      <c r="Q589" s="153"/>
      <c r="R589" s="153"/>
      <c r="S589" s="153"/>
      <c r="T589" s="153"/>
      <c r="U589" s="153"/>
      <c r="V589" s="153"/>
      <c r="W589" s="153"/>
      <c r="X589" s="153"/>
      <c r="Y589" s="153"/>
    </row>
    <row r="590" spans="1:25">
      <c r="A590" s="153"/>
      <c r="B590" s="745"/>
      <c r="C590" s="153"/>
      <c r="D590" s="153"/>
      <c r="E590" s="153"/>
      <c r="F590" s="153"/>
      <c r="G590" s="153"/>
      <c r="H590" s="153"/>
      <c r="I590" s="153"/>
      <c r="J590" s="153"/>
      <c r="K590" s="153"/>
      <c r="L590" s="153"/>
      <c r="M590" s="654"/>
      <c r="N590" s="655"/>
      <c r="O590" s="655"/>
      <c r="P590" s="153"/>
      <c r="Q590" s="153"/>
      <c r="R590" s="153"/>
      <c r="S590" s="153"/>
      <c r="T590" s="153"/>
      <c r="U590" s="153"/>
      <c r="V590" s="153"/>
      <c r="W590" s="153"/>
      <c r="X590" s="153"/>
      <c r="Y590" s="153"/>
    </row>
    <row r="591" spans="1:25">
      <c r="A591" s="153"/>
      <c r="B591" s="745"/>
      <c r="C591" s="153"/>
      <c r="D591" s="153"/>
      <c r="E591" s="153"/>
      <c r="F591" s="153"/>
      <c r="G591" s="153"/>
      <c r="H591" s="153"/>
      <c r="I591" s="153"/>
      <c r="J591" s="153"/>
      <c r="K591" s="153"/>
      <c r="L591" s="153"/>
      <c r="M591" s="654"/>
      <c r="N591" s="655"/>
      <c r="O591" s="655"/>
      <c r="P591" s="153"/>
      <c r="Q591" s="153"/>
      <c r="R591" s="153"/>
      <c r="S591" s="153"/>
      <c r="T591" s="153"/>
      <c r="U591" s="153"/>
      <c r="V591" s="153"/>
      <c r="W591" s="153"/>
      <c r="X591" s="153"/>
      <c r="Y591" s="153"/>
    </row>
    <row r="592" spans="1:25">
      <c r="A592" s="153"/>
      <c r="B592" s="745"/>
      <c r="C592" s="153"/>
      <c r="D592" s="153"/>
      <c r="E592" s="153"/>
      <c r="F592" s="153"/>
      <c r="G592" s="153"/>
      <c r="H592" s="153"/>
      <c r="I592" s="153"/>
      <c r="J592" s="153"/>
      <c r="K592" s="153"/>
      <c r="L592" s="153"/>
      <c r="M592" s="654"/>
      <c r="N592" s="655"/>
      <c r="O592" s="655"/>
      <c r="P592" s="153"/>
      <c r="Q592" s="153"/>
      <c r="R592" s="153"/>
      <c r="S592" s="153"/>
      <c r="T592" s="153"/>
      <c r="U592" s="153"/>
      <c r="V592" s="153"/>
      <c r="W592" s="153"/>
      <c r="X592" s="153"/>
      <c r="Y592" s="153"/>
    </row>
    <row r="593" spans="1:25">
      <c r="A593" s="153"/>
      <c r="B593" s="745"/>
      <c r="C593" s="153"/>
      <c r="D593" s="153"/>
      <c r="E593" s="153"/>
      <c r="F593" s="153"/>
      <c r="G593" s="153"/>
      <c r="H593" s="153"/>
      <c r="I593" s="153"/>
      <c r="J593" s="153"/>
      <c r="K593" s="153"/>
      <c r="L593" s="153"/>
      <c r="M593" s="654"/>
      <c r="N593" s="655"/>
      <c r="O593" s="655"/>
      <c r="P593" s="153"/>
      <c r="Q593" s="153"/>
      <c r="R593" s="153"/>
      <c r="S593" s="153"/>
      <c r="T593" s="153"/>
      <c r="U593" s="153"/>
      <c r="V593" s="153"/>
      <c r="W593" s="153"/>
      <c r="X593" s="153"/>
      <c r="Y593" s="153"/>
    </row>
    <row r="594" spans="1:25">
      <c r="A594" s="153"/>
      <c r="B594" s="745"/>
      <c r="C594" s="153"/>
      <c r="D594" s="153"/>
      <c r="E594" s="153"/>
      <c r="F594" s="153"/>
      <c r="G594" s="153"/>
      <c r="H594" s="153"/>
      <c r="I594" s="153"/>
      <c r="J594" s="153"/>
      <c r="K594" s="153"/>
      <c r="L594" s="153"/>
      <c r="M594" s="654"/>
      <c r="N594" s="655"/>
      <c r="O594" s="655"/>
      <c r="P594" s="153"/>
      <c r="Q594" s="153"/>
      <c r="R594" s="153"/>
      <c r="S594" s="153"/>
      <c r="T594" s="153"/>
      <c r="U594" s="153"/>
      <c r="V594" s="153"/>
      <c r="W594" s="153"/>
      <c r="X594" s="153"/>
      <c r="Y594" s="153"/>
    </row>
    <row r="595" spans="1:25">
      <c r="A595" s="153"/>
      <c r="B595" s="745"/>
      <c r="C595" s="153"/>
      <c r="D595" s="153"/>
      <c r="E595" s="153"/>
      <c r="F595" s="153"/>
      <c r="G595" s="153"/>
      <c r="H595" s="153"/>
      <c r="I595" s="153"/>
      <c r="J595" s="153"/>
      <c r="K595" s="153"/>
      <c r="L595" s="153"/>
      <c r="M595" s="654"/>
      <c r="N595" s="655"/>
      <c r="O595" s="655"/>
      <c r="P595" s="153"/>
      <c r="Q595" s="153"/>
      <c r="R595" s="153"/>
      <c r="S595" s="153"/>
      <c r="T595" s="153"/>
      <c r="U595" s="153"/>
      <c r="V595" s="153"/>
      <c r="W595" s="153"/>
      <c r="X595" s="153"/>
      <c r="Y595" s="153"/>
    </row>
    <row r="596" spans="1:25">
      <c r="A596" s="153"/>
      <c r="B596" s="745"/>
      <c r="C596" s="153"/>
      <c r="D596" s="153"/>
      <c r="E596" s="153"/>
      <c r="F596" s="153"/>
      <c r="G596" s="153"/>
      <c r="H596" s="153"/>
      <c r="I596" s="153"/>
      <c r="J596" s="153"/>
      <c r="K596" s="153"/>
      <c r="L596" s="153"/>
      <c r="M596" s="654"/>
      <c r="N596" s="655"/>
      <c r="O596" s="655"/>
      <c r="P596" s="153"/>
      <c r="Q596" s="153"/>
      <c r="R596" s="153"/>
      <c r="S596" s="153"/>
      <c r="T596" s="153"/>
      <c r="U596" s="153"/>
      <c r="V596" s="153"/>
      <c r="W596" s="153"/>
      <c r="X596" s="153"/>
      <c r="Y596" s="153"/>
    </row>
    <row r="597" spans="1:25">
      <c r="A597" s="153"/>
      <c r="B597" s="745"/>
      <c r="C597" s="153"/>
      <c r="D597" s="153"/>
      <c r="E597" s="153"/>
      <c r="F597" s="153"/>
      <c r="G597" s="153"/>
      <c r="H597" s="153"/>
      <c r="I597" s="153"/>
      <c r="J597" s="153"/>
      <c r="K597" s="153"/>
      <c r="L597" s="153"/>
      <c r="M597" s="654"/>
      <c r="N597" s="655"/>
      <c r="O597" s="655"/>
      <c r="P597" s="153"/>
      <c r="Q597" s="153"/>
      <c r="R597" s="153"/>
      <c r="S597" s="153"/>
      <c r="T597" s="153"/>
      <c r="U597" s="153"/>
      <c r="V597" s="153"/>
      <c r="W597" s="153"/>
      <c r="X597" s="153"/>
      <c r="Y597" s="153"/>
    </row>
    <row r="598" spans="1:25">
      <c r="A598" s="153"/>
      <c r="B598" s="745"/>
      <c r="C598" s="153"/>
      <c r="D598" s="153"/>
      <c r="E598" s="153"/>
      <c r="F598" s="153"/>
      <c r="G598" s="153"/>
      <c r="H598" s="153"/>
      <c r="I598" s="153"/>
      <c r="J598" s="153"/>
      <c r="K598" s="153"/>
      <c r="L598" s="153"/>
      <c r="M598" s="654"/>
      <c r="N598" s="655"/>
      <c r="O598" s="655"/>
      <c r="P598" s="153"/>
      <c r="Q598" s="153"/>
      <c r="R598" s="153"/>
      <c r="S598" s="153"/>
      <c r="T598" s="153"/>
      <c r="U598" s="153"/>
      <c r="V598" s="153"/>
      <c r="W598" s="153"/>
      <c r="X598" s="153"/>
      <c r="Y598" s="153"/>
    </row>
    <row r="599" spans="1:25">
      <c r="A599" s="153"/>
      <c r="B599" s="745"/>
      <c r="C599" s="153"/>
      <c r="D599" s="153"/>
      <c r="E599" s="153"/>
      <c r="F599" s="153"/>
      <c r="G599" s="153"/>
      <c r="H599" s="153"/>
      <c r="I599" s="153"/>
      <c r="J599" s="153"/>
      <c r="K599" s="153"/>
      <c r="L599" s="153"/>
      <c r="M599" s="654"/>
      <c r="N599" s="655"/>
      <c r="O599" s="655"/>
      <c r="P599" s="153"/>
      <c r="Q599" s="153"/>
      <c r="R599" s="153"/>
      <c r="S599" s="153"/>
      <c r="T599" s="153"/>
      <c r="U599" s="153"/>
      <c r="V599" s="153"/>
      <c r="W599" s="153"/>
      <c r="X599" s="153"/>
      <c r="Y599" s="153"/>
    </row>
    <row r="600" spans="1:25">
      <c r="A600" s="153"/>
      <c r="B600" s="745"/>
      <c r="C600" s="153"/>
      <c r="D600" s="153"/>
      <c r="E600" s="153"/>
      <c r="F600" s="153"/>
      <c r="G600" s="153"/>
      <c r="H600" s="153"/>
      <c r="I600" s="153"/>
      <c r="J600" s="153"/>
      <c r="K600" s="153"/>
      <c r="L600" s="153"/>
      <c r="M600" s="654"/>
      <c r="N600" s="655"/>
      <c r="O600" s="655"/>
      <c r="P600" s="153"/>
      <c r="Q600" s="153"/>
      <c r="R600" s="153"/>
      <c r="S600" s="153"/>
      <c r="T600" s="153"/>
      <c r="U600" s="153"/>
      <c r="V600" s="153"/>
      <c r="W600" s="153"/>
      <c r="X600" s="153"/>
      <c r="Y600" s="153"/>
    </row>
    <row r="601" spans="1:25">
      <c r="A601" s="153"/>
      <c r="B601" s="745"/>
      <c r="C601" s="153"/>
      <c r="D601" s="153"/>
      <c r="E601" s="153"/>
      <c r="F601" s="153"/>
      <c r="G601" s="153"/>
      <c r="H601" s="153"/>
      <c r="I601" s="153"/>
      <c r="J601" s="153"/>
      <c r="K601" s="153"/>
      <c r="L601" s="153"/>
      <c r="M601" s="654"/>
      <c r="N601" s="655"/>
      <c r="O601" s="655"/>
      <c r="P601" s="153"/>
      <c r="Q601" s="153"/>
      <c r="R601" s="153"/>
      <c r="S601" s="153"/>
      <c r="T601" s="153"/>
      <c r="U601" s="153"/>
      <c r="V601" s="153"/>
      <c r="W601" s="153"/>
      <c r="X601" s="153"/>
      <c r="Y601" s="153"/>
    </row>
    <row r="602" spans="1:25">
      <c r="A602" s="153"/>
      <c r="B602" s="745"/>
      <c r="C602" s="153"/>
      <c r="D602" s="153"/>
      <c r="E602" s="153"/>
      <c r="F602" s="153"/>
      <c r="G602" s="153"/>
      <c r="H602" s="153"/>
      <c r="I602" s="153"/>
      <c r="J602" s="153"/>
      <c r="K602" s="153"/>
      <c r="L602" s="153"/>
      <c r="M602" s="654"/>
      <c r="N602" s="655"/>
      <c r="O602" s="655"/>
      <c r="P602" s="153"/>
      <c r="Q602" s="153"/>
      <c r="R602" s="153"/>
      <c r="S602" s="153"/>
      <c r="T602" s="153"/>
      <c r="U602" s="153"/>
      <c r="V602" s="153"/>
      <c r="W602" s="153"/>
      <c r="X602" s="153"/>
      <c r="Y602" s="153"/>
    </row>
    <row r="603" spans="1:25">
      <c r="A603" s="153"/>
      <c r="B603" s="745"/>
      <c r="C603" s="153"/>
      <c r="D603" s="153"/>
      <c r="E603" s="153"/>
      <c r="F603" s="153"/>
      <c r="G603" s="153"/>
      <c r="H603" s="153"/>
      <c r="I603" s="153"/>
      <c r="J603" s="153"/>
      <c r="K603" s="153"/>
      <c r="L603" s="153"/>
      <c r="M603" s="654"/>
      <c r="N603" s="655"/>
      <c r="O603" s="655"/>
      <c r="P603" s="153"/>
      <c r="Q603" s="153"/>
      <c r="R603" s="153"/>
      <c r="S603" s="153"/>
      <c r="T603" s="153"/>
      <c r="U603" s="153"/>
      <c r="V603" s="153"/>
      <c r="W603" s="153"/>
      <c r="X603" s="153"/>
      <c r="Y603" s="153"/>
    </row>
    <row r="604" spans="1:25">
      <c r="A604" s="153"/>
      <c r="B604" s="745"/>
      <c r="C604" s="153"/>
      <c r="D604" s="153"/>
      <c r="E604" s="153"/>
      <c r="F604" s="153"/>
      <c r="G604" s="153"/>
      <c r="H604" s="153"/>
      <c r="I604" s="153"/>
      <c r="J604" s="153"/>
      <c r="K604" s="153"/>
      <c r="L604" s="153"/>
      <c r="M604" s="654"/>
      <c r="N604" s="655"/>
      <c r="O604" s="655"/>
      <c r="P604" s="153"/>
      <c r="Q604" s="153"/>
      <c r="R604" s="153"/>
      <c r="S604" s="153"/>
      <c r="T604" s="153"/>
      <c r="U604" s="153"/>
      <c r="V604" s="153"/>
      <c r="W604" s="153"/>
      <c r="X604" s="153"/>
      <c r="Y604" s="153"/>
    </row>
    <row r="605" spans="1:25">
      <c r="A605" s="153"/>
      <c r="B605" s="745"/>
      <c r="C605" s="153"/>
      <c r="D605" s="153"/>
      <c r="E605" s="153"/>
      <c r="F605" s="153"/>
      <c r="G605" s="153"/>
      <c r="H605" s="153"/>
      <c r="I605" s="153"/>
      <c r="J605" s="153"/>
      <c r="K605" s="153"/>
      <c r="L605" s="153"/>
      <c r="M605" s="654"/>
      <c r="N605" s="655"/>
      <c r="O605" s="655"/>
      <c r="P605" s="153"/>
      <c r="Q605" s="153"/>
      <c r="R605" s="153"/>
      <c r="S605" s="153"/>
      <c r="T605" s="153"/>
      <c r="U605" s="153"/>
      <c r="V605" s="153"/>
      <c r="W605" s="153"/>
      <c r="X605" s="153"/>
      <c r="Y605" s="153"/>
    </row>
    <row r="606" spans="1:25">
      <c r="A606" s="153"/>
      <c r="B606" s="745"/>
      <c r="C606" s="153"/>
      <c r="D606" s="153"/>
      <c r="E606" s="153"/>
      <c r="F606" s="153"/>
      <c r="G606" s="153"/>
      <c r="H606" s="153"/>
      <c r="I606" s="153"/>
      <c r="J606" s="153"/>
      <c r="K606" s="153"/>
      <c r="L606" s="153"/>
      <c r="M606" s="654"/>
      <c r="N606" s="655"/>
      <c r="O606" s="655"/>
      <c r="P606" s="153"/>
      <c r="Q606" s="153"/>
      <c r="R606" s="153"/>
      <c r="S606" s="153"/>
      <c r="T606" s="153"/>
      <c r="U606" s="153"/>
      <c r="V606" s="153"/>
      <c r="W606" s="153"/>
      <c r="X606" s="153"/>
      <c r="Y606" s="153"/>
    </row>
    <row r="607" spans="1:25">
      <c r="A607" s="153"/>
      <c r="B607" s="745"/>
      <c r="C607" s="153"/>
      <c r="D607" s="153"/>
      <c r="E607" s="153"/>
      <c r="F607" s="153"/>
      <c r="G607" s="153"/>
      <c r="H607" s="153"/>
      <c r="I607" s="153"/>
      <c r="J607" s="153"/>
      <c r="K607" s="153"/>
      <c r="L607" s="153"/>
      <c r="M607" s="654"/>
      <c r="N607" s="655"/>
      <c r="O607" s="655"/>
      <c r="P607" s="153"/>
      <c r="Q607" s="153"/>
      <c r="R607" s="153"/>
      <c r="S607" s="153"/>
      <c r="T607" s="153"/>
      <c r="U607" s="153"/>
      <c r="V607" s="153"/>
      <c r="W607" s="153"/>
      <c r="X607" s="153"/>
      <c r="Y607" s="153"/>
    </row>
    <row r="608" spans="1:25">
      <c r="A608" s="153"/>
      <c r="B608" s="745"/>
      <c r="C608" s="153"/>
      <c r="D608" s="153"/>
      <c r="E608" s="153"/>
      <c r="F608" s="153"/>
      <c r="G608" s="153"/>
      <c r="H608" s="153"/>
      <c r="I608" s="153"/>
      <c r="J608" s="153"/>
      <c r="K608" s="153"/>
      <c r="L608" s="153"/>
      <c r="M608" s="654"/>
      <c r="N608" s="655"/>
      <c r="O608" s="655"/>
      <c r="P608" s="153"/>
      <c r="Q608" s="153"/>
      <c r="R608" s="153"/>
      <c r="S608" s="153"/>
      <c r="T608" s="153"/>
      <c r="U608" s="153"/>
      <c r="V608" s="153"/>
      <c r="W608" s="153"/>
      <c r="X608" s="153"/>
      <c r="Y608" s="153"/>
    </row>
    <row r="609" spans="1:25">
      <c r="A609" s="153"/>
      <c r="B609" s="745"/>
      <c r="C609" s="153"/>
      <c r="D609" s="153"/>
      <c r="E609" s="153"/>
      <c r="F609" s="153"/>
      <c r="G609" s="153"/>
      <c r="H609" s="153"/>
      <c r="I609" s="153"/>
      <c r="J609" s="153"/>
      <c r="K609" s="153"/>
      <c r="L609" s="153"/>
      <c r="M609" s="654"/>
      <c r="N609" s="655"/>
      <c r="O609" s="655"/>
      <c r="P609" s="153"/>
      <c r="Q609" s="153"/>
      <c r="R609" s="153"/>
      <c r="S609" s="153"/>
      <c r="T609" s="153"/>
      <c r="U609" s="153"/>
      <c r="V609" s="153"/>
      <c r="W609" s="153"/>
      <c r="X609" s="153"/>
      <c r="Y609" s="153"/>
    </row>
    <row r="610" spans="1:25">
      <c r="A610" s="153"/>
      <c r="B610" s="745"/>
      <c r="C610" s="153"/>
      <c r="D610" s="153"/>
      <c r="E610" s="153"/>
      <c r="F610" s="153"/>
      <c r="G610" s="153"/>
      <c r="H610" s="153"/>
      <c r="I610" s="153"/>
      <c r="J610" s="153"/>
      <c r="K610" s="153"/>
      <c r="L610" s="153"/>
      <c r="M610" s="654"/>
      <c r="N610" s="655"/>
      <c r="O610" s="655"/>
      <c r="P610" s="153"/>
      <c r="Q610" s="153"/>
      <c r="R610" s="153"/>
      <c r="S610" s="153"/>
      <c r="T610" s="153"/>
      <c r="U610" s="153"/>
      <c r="V610" s="153"/>
      <c r="W610" s="153"/>
      <c r="X610" s="153"/>
      <c r="Y610" s="153"/>
    </row>
    <row r="611" spans="1:25">
      <c r="A611" s="153"/>
      <c r="B611" s="745"/>
      <c r="C611" s="153"/>
      <c r="D611" s="153"/>
      <c r="E611" s="153"/>
      <c r="F611" s="153"/>
      <c r="G611" s="153"/>
      <c r="H611" s="153"/>
      <c r="I611" s="153"/>
      <c r="J611" s="153"/>
      <c r="K611" s="153"/>
      <c r="L611" s="153"/>
      <c r="M611" s="654"/>
      <c r="N611" s="655"/>
      <c r="O611" s="655"/>
      <c r="P611" s="153"/>
      <c r="Q611" s="153"/>
      <c r="R611" s="153"/>
      <c r="S611" s="153"/>
      <c r="T611" s="153"/>
      <c r="U611" s="153"/>
      <c r="V611" s="153"/>
      <c r="W611" s="153"/>
      <c r="X611" s="153"/>
      <c r="Y611" s="153"/>
    </row>
    <row r="612" spans="1:25">
      <c r="A612" s="153"/>
      <c r="B612" s="745"/>
      <c r="C612" s="153"/>
      <c r="D612" s="153"/>
      <c r="E612" s="153"/>
      <c r="F612" s="153"/>
      <c r="G612" s="153"/>
      <c r="H612" s="153"/>
      <c r="I612" s="153"/>
      <c r="J612" s="153"/>
      <c r="K612" s="153"/>
      <c r="L612" s="153"/>
      <c r="M612" s="654"/>
      <c r="N612" s="655"/>
      <c r="O612" s="655"/>
      <c r="P612" s="153"/>
      <c r="Q612" s="153"/>
      <c r="R612" s="153"/>
      <c r="S612" s="153"/>
      <c r="T612" s="153"/>
      <c r="U612" s="153"/>
      <c r="V612" s="153"/>
      <c r="W612" s="153"/>
      <c r="X612" s="153"/>
      <c r="Y612" s="153"/>
    </row>
    <row r="613" spans="1:25">
      <c r="A613" s="153"/>
      <c r="B613" s="745"/>
      <c r="C613" s="153"/>
      <c r="D613" s="153"/>
      <c r="E613" s="153"/>
      <c r="F613" s="153"/>
      <c r="G613" s="153"/>
      <c r="H613" s="153"/>
      <c r="I613" s="153"/>
      <c r="J613" s="153"/>
      <c r="K613" s="153"/>
      <c r="L613" s="153"/>
      <c r="M613" s="654"/>
      <c r="N613" s="655"/>
      <c r="O613" s="655"/>
      <c r="P613" s="153"/>
      <c r="Q613" s="153"/>
      <c r="R613" s="153"/>
      <c r="S613" s="153"/>
      <c r="T613" s="153"/>
      <c r="U613" s="153"/>
      <c r="V613" s="153"/>
      <c r="W613" s="153"/>
      <c r="X613" s="153"/>
      <c r="Y613" s="153"/>
    </row>
    <row r="614" spans="1:25">
      <c r="A614" s="153"/>
      <c r="B614" s="745"/>
      <c r="C614" s="153"/>
      <c r="D614" s="153"/>
      <c r="E614" s="153"/>
      <c r="F614" s="153"/>
      <c r="G614" s="153"/>
      <c r="H614" s="153"/>
      <c r="I614" s="153"/>
      <c r="J614" s="153"/>
      <c r="K614" s="153"/>
      <c r="L614" s="153"/>
      <c r="M614" s="654"/>
      <c r="N614" s="655"/>
      <c r="O614" s="655"/>
      <c r="P614" s="153"/>
      <c r="Q614" s="153"/>
      <c r="R614" s="153"/>
      <c r="S614" s="153"/>
      <c r="T614" s="153"/>
      <c r="U614" s="153"/>
      <c r="V614" s="153"/>
      <c r="W614" s="153"/>
      <c r="X614" s="153"/>
      <c r="Y614" s="153"/>
    </row>
    <row r="615" spans="1:25">
      <c r="A615" s="153"/>
      <c r="B615" s="745"/>
      <c r="C615" s="153"/>
      <c r="D615" s="153"/>
      <c r="E615" s="153"/>
      <c r="F615" s="153"/>
      <c r="G615" s="153"/>
      <c r="H615" s="153"/>
      <c r="I615" s="153"/>
      <c r="J615" s="153"/>
      <c r="K615" s="153"/>
      <c r="L615" s="153"/>
      <c r="M615" s="654"/>
      <c r="N615" s="655"/>
      <c r="O615" s="655"/>
      <c r="P615" s="153"/>
      <c r="Q615" s="153"/>
      <c r="R615" s="153"/>
      <c r="S615" s="153"/>
      <c r="T615" s="153"/>
      <c r="U615" s="153"/>
      <c r="V615" s="153"/>
      <c r="W615" s="153"/>
      <c r="X615" s="153"/>
      <c r="Y615" s="153"/>
    </row>
    <row r="616" spans="1:25">
      <c r="A616" s="153"/>
      <c r="B616" s="745"/>
      <c r="C616" s="153"/>
      <c r="D616" s="153"/>
      <c r="E616" s="153"/>
      <c r="F616" s="153"/>
      <c r="G616" s="153"/>
      <c r="H616" s="153"/>
      <c r="I616" s="153"/>
      <c r="J616" s="153"/>
      <c r="K616" s="153"/>
      <c r="L616" s="153"/>
      <c r="M616" s="654"/>
      <c r="N616" s="655"/>
      <c r="O616" s="655"/>
      <c r="P616" s="153"/>
      <c r="Q616" s="153"/>
      <c r="R616" s="153"/>
      <c r="S616" s="153"/>
      <c r="T616" s="153"/>
      <c r="U616" s="153"/>
      <c r="V616" s="153"/>
      <c r="W616" s="153"/>
      <c r="X616" s="153"/>
      <c r="Y616" s="153"/>
    </row>
    <row r="617" spans="1:25">
      <c r="A617" s="153"/>
      <c r="B617" s="745"/>
      <c r="C617" s="153"/>
      <c r="D617" s="153"/>
      <c r="E617" s="153"/>
      <c r="F617" s="153"/>
      <c r="G617" s="153"/>
      <c r="H617" s="153"/>
      <c r="I617" s="153"/>
      <c r="J617" s="153"/>
      <c r="K617" s="153"/>
      <c r="L617" s="153"/>
      <c r="M617" s="654"/>
      <c r="N617" s="655"/>
      <c r="O617" s="655"/>
      <c r="P617" s="153"/>
      <c r="Q617" s="153"/>
      <c r="R617" s="153"/>
      <c r="S617" s="153"/>
      <c r="T617" s="153"/>
      <c r="U617" s="153"/>
      <c r="V617" s="153"/>
      <c r="W617" s="153"/>
      <c r="X617" s="153"/>
      <c r="Y617" s="153"/>
    </row>
    <row r="618" spans="1:25">
      <c r="A618" s="153"/>
      <c r="B618" s="745"/>
      <c r="C618" s="153"/>
      <c r="D618" s="153"/>
      <c r="E618" s="153"/>
      <c r="F618" s="153"/>
      <c r="G618" s="153"/>
      <c r="H618" s="153"/>
      <c r="I618" s="153"/>
      <c r="J618" s="153"/>
      <c r="K618" s="153"/>
      <c r="L618" s="153"/>
      <c r="M618" s="654"/>
      <c r="N618" s="655"/>
      <c r="O618" s="655"/>
      <c r="P618" s="153"/>
      <c r="Q618" s="153"/>
      <c r="R618" s="153"/>
      <c r="S618" s="153"/>
      <c r="T618" s="153"/>
      <c r="U618" s="153"/>
      <c r="V618" s="153"/>
      <c r="W618" s="153"/>
      <c r="X618" s="153"/>
      <c r="Y618" s="153"/>
    </row>
    <row r="619" spans="1:25">
      <c r="A619" s="153"/>
      <c r="B619" s="745"/>
      <c r="C619" s="153"/>
      <c r="D619" s="153"/>
      <c r="E619" s="153"/>
      <c r="F619" s="153"/>
      <c r="G619" s="153"/>
      <c r="H619" s="153"/>
      <c r="I619" s="153"/>
      <c r="J619" s="153"/>
      <c r="K619" s="153"/>
      <c r="L619" s="153"/>
      <c r="M619" s="654"/>
      <c r="N619" s="655"/>
      <c r="O619" s="655"/>
      <c r="P619" s="153"/>
      <c r="Q619" s="153"/>
      <c r="R619" s="153"/>
      <c r="S619" s="153"/>
      <c r="T619" s="153"/>
      <c r="U619" s="153"/>
      <c r="V619" s="153"/>
      <c r="W619" s="153"/>
      <c r="X619" s="153"/>
      <c r="Y619" s="153"/>
    </row>
    <row r="620" spans="1:25">
      <c r="A620" s="153"/>
      <c r="B620" s="745"/>
      <c r="C620" s="153"/>
      <c r="D620" s="153"/>
      <c r="E620" s="153"/>
      <c r="F620" s="153"/>
      <c r="G620" s="153"/>
      <c r="H620" s="153"/>
      <c r="I620" s="153"/>
      <c r="J620" s="153"/>
      <c r="K620" s="153"/>
      <c r="L620" s="153"/>
      <c r="M620" s="654"/>
      <c r="N620" s="655"/>
      <c r="O620" s="655"/>
      <c r="P620" s="153"/>
      <c r="Q620" s="153"/>
      <c r="R620" s="153"/>
      <c r="S620" s="153"/>
      <c r="T620" s="153"/>
      <c r="U620" s="153"/>
      <c r="V620" s="153"/>
      <c r="W620" s="153"/>
      <c r="X620" s="153"/>
      <c r="Y620" s="153"/>
    </row>
    <row r="621" spans="1:25">
      <c r="A621" s="153"/>
      <c r="B621" s="745"/>
      <c r="C621" s="153"/>
      <c r="D621" s="153"/>
      <c r="E621" s="153"/>
      <c r="F621" s="153"/>
      <c r="G621" s="153"/>
      <c r="H621" s="153"/>
      <c r="I621" s="153"/>
      <c r="J621" s="153"/>
      <c r="K621" s="153"/>
      <c r="L621" s="153"/>
      <c r="M621" s="654"/>
      <c r="N621" s="655"/>
      <c r="O621" s="655"/>
      <c r="P621" s="153"/>
      <c r="Q621" s="153"/>
      <c r="R621" s="153"/>
      <c r="S621" s="153"/>
      <c r="T621" s="153"/>
      <c r="U621" s="153"/>
      <c r="V621" s="153"/>
      <c r="W621" s="153"/>
      <c r="X621" s="153"/>
      <c r="Y621" s="153"/>
    </row>
    <row r="622" spans="1:25">
      <c r="A622" s="153"/>
      <c r="B622" s="745"/>
      <c r="C622" s="153"/>
      <c r="D622" s="153"/>
      <c r="E622" s="153"/>
      <c r="F622" s="153"/>
      <c r="G622" s="153"/>
      <c r="H622" s="153"/>
      <c r="I622" s="153"/>
      <c r="J622" s="153"/>
      <c r="K622" s="153"/>
      <c r="L622" s="153"/>
      <c r="M622" s="654"/>
      <c r="N622" s="655"/>
      <c r="O622" s="655"/>
      <c r="P622" s="153"/>
      <c r="Q622" s="153"/>
      <c r="R622" s="153"/>
      <c r="S622" s="153"/>
      <c r="T622" s="153"/>
      <c r="U622" s="153"/>
      <c r="V622" s="153"/>
      <c r="W622" s="153"/>
      <c r="X622" s="153"/>
      <c r="Y622" s="153"/>
    </row>
    <row r="623" spans="1:25">
      <c r="A623" s="153"/>
      <c r="B623" s="745"/>
      <c r="C623" s="153"/>
      <c r="D623" s="153"/>
      <c r="E623" s="153"/>
      <c r="F623" s="153"/>
      <c r="G623" s="153"/>
      <c r="H623" s="153"/>
      <c r="I623" s="153"/>
      <c r="J623" s="153"/>
      <c r="K623" s="153"/>
      <c r="L623" s="153"/>
      <c r="M623" s="654"/>
      <c r="N623" s="655"/>
      <c r="O623" s="655"/>
      <c r="P623" s="153"/>
      <c r="Q623" s="153"/>
      <c r="R623" s="153"/>
      <c r="S623" s="153"/>
      <c r="T623" s="153"/>
      <c r="U623" s="153"/>
      <c r="V623" s="153"/>
      <c r="W623" s="153"/>
      <c r="X623" s="153"/>
      <c r="Y623" s="153"/>
    </row>
    <row r="624" spans="1:25">
      <c r="A624" s="153"/>
      <c r="B624" s="745"/>
      <c r="C624" s="153"/>
      <c r="D624" s="153"/>
      <c r="E624" s="153"/>
      <c r="F624" s="153"/>
      <c r="G624" s="153"/>
      <c r="H624" s="153"/>
      <c r="I624" s="153"/>
      <c r="J624" s="153"/>
      <c r="K624" s="153"/>
      <c r="L624" s="153"/>
      <c r="M624" s="654"/>
      <c r="N624" s="655"/>
      <c r="O624" s="655"/>
      <c r="P624" s="153"/>
      <c r="Q624" s="153"/>
      <c r="R624" s="153"/>
      <c r="S624" s="153"/>
      <c r="T624" s="153"/>
      <c r="U624" s="153"/>
      <c r="V624" s="153"/>
      <c r="W624" s="153"/>
      <c r="X624" s="153"/>
      <c r="Y624" s="153"/>
    </row>
    <row r="625" spans="1:25">
      <c r="A625" s="153"/>
      <c r="B625" s="745"/>
      <c r="C625" s="153"/>
      <c r="D625" s="153"/>
      <c r="E625" s="153"/>
      <c r="F625" s="153"/>
      <c r="G625" s="153"/>
      <c r="H625" s="153"/>
      <c r="I625" s="153"/>
      <c r="J625" s="153"/>
      <c r="K625" s="153"/>
      <c r="L625" s="153"/>
      <c r="M625" s="654"/>
      <c r="N625" s="655"/>
      <c r="O625" s="655"/>
      <c r="P625" s="153"/>
      <c r="Q625" s="153"/>
      <c r="R625" s="153"/>
      <c r="S625" s="153"/>
      <c r="T625" s="153"/>
      <c r="U625" s="153"/>
      <c r="V625" s="153"/>
      <c r="W625" s="153"/>
      <c r="X625" s="153"/>
      <c r="Y625" s="153"/>
    </row>
    <row r="626" spans="1:25">
      <c r="A626" s="153"/>
      <c r="B626" s="745"/>
      <c r="C626" s="153"/>
      <c r="D626" s="153"/>
      <c r="E626" s="153"/>
      <c r="F626" s="153"/>
      <c r="G626" s="153"/>
      <c r="H626" s="153"/>
      <c r="I626" s="153"/>
      <c r="J626" s="153"/>
      <c r="K626" s="153"/>
      <c r="L626" s="153"/>
      <c r="M626" s="654"/>
      <c r="N626" s="655"/>
      <c r="O626" s="655"/>
      <c r="P626" s="153"/>
      <c r="Q626" s="153"/>
      <c r="R626" s="153"/>
      <c r="S626" s="153"/>
      <c r="T626" s="153"/>
      <c r="U626" s="153"/>
      <c r="V626" s="153"/>
      <c r="W626" s="153"/>
      <c r="X626" s="153"/>
      <c r="Y626" s="153"/>
    </row>
    <row r="627" spans="1:25">
      <c r="A627" s="153"/>
      <c r="B627" s="745"/>
      <c r="C627" s="153"/>
      <c r="D627" s="153"/>
      <c r="E627" s="153"/>
      <c r="F627" s="153"/>
      <c r="G627" s="153"/>
      <c r="H627" s="153"/>
      <c r="I627" s="153"/>
      <c r="J627" s="153"/>
      <c r="K627" s="153"/>
      <c r="L627" s="153"/>
      <c r="M627" s="654"/>
      <c r="N627" s="655"/>
      <c r="O627" s="655"/>
      <c r="P627" s="153"/>
      <c r="Q627" s="153"/>
      <c r="R627" s="153"/>
      <c r="S627" s="153"/>
      <c r="T627" s="153"/>
      <c r="U627" s="153"/>
      <c r="V627" s="153"/>
      <c r="W627" s="153"/>
      <c r="X627" s="153"/>
      <c r="Y627" s="153"/>
    </row>
    <row r="628" spans="1:25">
      <c r="A628" s="153"/>
      <c r="B628" s="745"/>
      <c r="C628" s="153"/>
      <c r="D628" s="153"/>
      <c r="E628" s="153"/>
      <c r="F628" s="153"/>
      <c r="G628" s="153"/>
      <c r="H628" s="153"/>
      <c r="I628" s="153"/>
      <c r="J628" s="153"/>
      <c r="K628" s="153"/>
      <c r="L628" s="153"/>
      <c r="M628" s="654"/>
      <c r="N628" s="655"/>
      <c r="O628" s="655"/>
      <c r="P628" s="153"/>
      <c r="Q628" s="153"/>
      <c r="R628" s="153"/>
      <c r="S628" s="153"/>
      <c r="T628" s="153"/>
      <c r="U628" s="153"/>
      <c r="V628" s="153"/>
      <c r="W628" s="153"/>
      <c r="X628" s="153"/>
      <c r="Y628" s="153"/>
    </row>
    <row r="629" spans="1:25">
      <c r="A629" s="153"/>
      <c r="B629" s="745"/>
      <c r="C629" s="153"/>
      <c r="D629" s="153"/>
      <c r="E629" s="153"/>
      <c r="F629" s="153"/>
      <c r="G629" s="153"/>
      <c r="H629" s="153"/>
      <c r="I629" s="153"/>
      <c r="J629" s="153"/>
      <c r="K629" s="153"/>
      <c r="L629" s="153"/>
      <c r="M629" s="654"/>
      <c r="N629" s="655"/>
      <c r="O629" s="655"/>
      <c r="P629" s="153"/>
      <c r="Q629" s="153"/>
      <c r="R629" s="153"/>
      <c r="S629" s="153"/>
      <c r="T629" s="153"/>
      <c r="U629" s="153"/>
      <c r="V629" s="153"/>
      <c r="W629" s="153"/>
      <c r="X629" s="153"/>
      <c r="Y629" s="153"/>
    </row>
    <row r="630" spans="1:25">
      <c r="A630" s="153"/>
      <c r="B630" s="745"/>
      <c r="C630" s="153"/>
      <c r="D630" s="153"/>
      <c r="E630" s="153"/>
      <c r="F630" s="153"/>
      <c r="G630" s="153"/>
      <c r="H630" s="153"/>
      <c r="I630" s="153"/>
      <c r="J630" s="153"/>
      <c r="K630" s="153"/>
      <c r="L630" s="153"/>
      <c r="M630" s="654"/>
      <c r="N630" s="655"/>
      <c r="O630" s="655"/>
      <c r="P630" s="153"/>
      <c r="Q630" s="153"/>
      <c r="R630" s="153"/>
      <c r="S630" s="153"/>
      <c r="T630" s="153"/>
      <c r="U630" s="153"/>
      <c r="V630" s="153"/>
      <c r="W630" s="153"/>
      <c r="X630" s="153"/>
      <c r="Y630" s="153"/>
    </row>
    <row r="631" spans="1:25">
      <c r="A631" s="153"/>
      <c r="B631" s="745"/>
      <c r="C631" s="153"/>
      <c r="D631" s="153"/>
      <c r="E631" s="153"/>
      <c r="F631" s="153"/>
      <c r="G631" s="153"/>
      <c r="H631" s="153"/>
      <c r="I631" s="153"/>
      <c r="J631" s="153"/>
      <c r="K631" s="153"/>
      <c r="L631" s="153"/>
      <c r="M631" s="654"/>
      <c r="N631" s="655"/>
      <c r="O631" s="655"/>
      <c r="P631" s="153"/>
      <c r="Q631" s="153"/>
      <c r="R631" s="153"/>
      <c r="S631" s="153"/>
      <c r="T631" s="153"/>
      <c r="U631" s="153"/>
      <c r="V631" s="153"/>
      <c r="W631" s="153"/>
      <c r="X631" s="153"/>
      <c r="Y631" s="153"/>
    </row>
    <row r="632" spans="1:25">
      <c r="A632" s="153"/>
      <c r="B632" s="745"/>
      <c r="C632" s="153"/>
      <c r="D632" s="153"/>
      <c r="E632" s="153"/>
      <c r="F632" s="153"/>
      <c r="G632" s="153"/>
      <c r="H632" s="153"/>
      <c r="I632" s="153"/>
      <c r="J632" s="153"/>
      <c r="K632" s="153"/>
      <c r="L632" s="153"/>
      <c r="M632" s="654"/>
      <c r="N632" s="655"/>
      <c r="O632" s="655"/>
      <c r="P632" s="153"/>
      <c r="Q632" s="153"/>
      <c r="R632" s="153"/>
      <c r="S632" s="153"/>
      <c r="T632" s="153"/>
      <c r="U632" s="153"/>
      <c r="V632" s="153"/>
      <c r="W632" s="153"/>
      <c r="X632" s="153"/>
      <c r="Y632" s="153"/>
    </row>
    <row r="633" spans="1:25">
      <c r="A633" s="153"/>
      <c r="B633" s="745"/>
      <c r="C633" s="153"/>
      <c r="D633" s="153"/>
      <c r="E633" s="153"/>
      <c r="F633" s="153"/>
      <c r="G633" s="153"/>
      <c r="H633" s="153"/>
      <c r="I633" s="153"/>
      <c r="J633" s="153"/>
      <c r="K633" s="153"/>
      <c r="L633" s="153"/>
      <c r="M633" s="654"/>
      <c r="N633" s="655"/>
      <c r="O633" s="655"/>
      <c r="P633" s="153"/>
      <c r="Q633" s="153"/>
      <c r="R633" s="153"/>
      <c r="S633" s="153"/>
      <c r="T633" s="153"/>
      <c r="U633" s="153"/>
      <c r="V633" s="153"/>
      <c r="W633" s="153"/>
      <c r="X633" s="153"/>
      <c r="Y633" s="153"/>
    </row>
    <row r="634" spans="1:25">
      <c r="A634" s="153"/>
      <c r="B634" s="745"/>
      <c r="C634" s="153"/>
      <c r="D634" s="153"/>
      <c r="E634" s="153"/>
      <c r="F634" s="153"/>
      <c r="G634" s="153"/>
      <c r="H634" s="153"/>
      <c r="I634" s="153"/>
      <c r="J634" s="153"/>
      <c r="K634" s="153"/>
      <c r="L634" s="153"/>
      <c r="M634" s="654"/>
      <c r="N634" s="655"/>
      <c r="O634" s="655"/>
      <c r="P634" s="153"/>
      <c r="Q634" s="153"/>
      <c r="R634" s="153"/>
      <c r="S634" s="153"/>
      <c r="T634" s="153"/>
      <c r="U634" s="153"/>
      <c r="V634" s="153"/>
      <c r="W634" s="153"/>
      <c r="X634" s="153"/>
      <c r="Y634" s="153"/>
    </row>
    <row r="635" spans="1:25">
      <c r="A635" s="153"/>
      <c r="B635" s="745"/>
      <c r="C635" s="153"/>
      <c r="D635" s="153"/>
      <c r="E635" s="153"/>
      <c r="F635" s="153"/>
      <c r="G635" s="153"/>
      <c r="H635" s="153"/>
      <c r="I635" s="153"/>
      <c r="J635" s="153"/>
      <c r="K635" s="153"/>
      <c r="L635" s="153"/>
      <c r="M635" s="654"/>
      <c r="N635" s="655"/>
      <c r="O635" s="655"/>
      <c r="P635" s="153"/>
      <c r="Q635" s="153"/>
      <c r="R635" s="153"/>
      <c r="S635" s="153"/>
      <c r="T635" s="153"/>
      <c r="U635" s="153"/>
      <c r="V635" s="153"/>
      <c r="W635" s="153"/>
      <c r="X635" s="153"/>
      <c r="Y635" s="153"/>
    </row>
    <row r="636" spans="1:25">
      <c r="A636" s="153"/>
      <c r="B636" s="745"/>
      <c r="C636" s="153"/>
      <c r="D636" s="153"/>
      <c r="E636" s="153"/>
      <c r="F636" s="153"/>
      <c r="G636" s="153"/>
      <c r="H636" s="153"/>
      <c r="I636" s="153"/>
      <c r="J636" s="153"/>
      <c r="K636" s="153"/>
      <c r="L636" s="153"/>
      <c r="M636" s="654"/>
      <c r="N636" s="655"/>
      <c r="O636" s="655"/>
      <c r="P636" s="153"/>
      <c r="Q636" s="153"/>
      <c r="R636" s="153"/>
      <c r="S636" s="153"/>
      <c r="T636" s="153"/>
      <c r="U636" s="153"/>
      <c r="V636" s="153"/>
      <c r="W636" s="153"/>
      <c r="X636" s="153"/>
      <c r="Y636" s="153"/>
    </row>
    <row r="637" spans="1:25">
      <c r="A637" s="153"/>
      <c r="B637" s="745"/>
      <c r="C637" s="153"/>
      <c r="D637" s="153"/>
      <c r="E637" s="153"/>
      <c r="F637" s="153"/>
      <c r="G637" s="153"/>
      <c r="H637" s="153"/>
      <c r="I637" s="153"/>
      <c r="J637" s="153"/>
      <c r="K637" s="153"/>
      <c r="L637" s="153"/>
      <c r="M637" s="654"/>
      <c r="N637" s="655"/>
      <c r="O637" s="655"/>
      <c r="P637" s="153"/>
      <c r="Q637" s="153"/>
      <c r="R637" s="153"/>
      <c r="S637" s="153"/>
      <c r="T637" s="153"/>
      <c r="U637" s="153"/>
      <c r="V637" s="153"/>
      <c r="W637" s="153"/>
      <c r="X637" s="153"/>
      <c r="Y637" s="153"/>
    </row>
    <row r="638" spans="1:25">
      <c r="A638" s="153"/>
      <c r="B638" s="745"/>
      <c r="C638" s="153"/>
      <c r="D638" s="153"/>
      <c r="E638" s="153"/>
      <c r="F638" s="153"/>
      <c r="G638" s="153"/>
      <c r="H638" s="153"/>
      <c r="I638" s="153"/>
      <c r="J638" s="153"/>
      <c r="K638" s="153"/>
      <c r="L638" s="153"/>
      <c r="M638" s="654"/>
      <c r="N638" s="655"/>
      <c r="O638" s="655"/>
      <c r="P638" s="153"/>
      <c r="Q638" s="153"/>
      <c r="R638" s="153"/>
      <c r="S638" s="153"/>
      <c r="T638" s="153"/>
      <c r="U638" s="153"/>
      <c r="V638" s="153"/>
      <c r="W638" s="153"/>
      <c r="X638" s="153"/>
      <c r="Y638" s="153"/>
    </row>
    <row r="639" spans="1:25">
      <c r="A639" s="153"/>
      <c r="B639" s="745"/>
      <c r="C639" s="153"/>
      <c r="D639" s="153"/>
      <c r="E639" s="153"/>
      <c r="F639" s="153"/>
      <c r="G639" s="153"/>
      <c r="H639" s="153"/>
      <c r="I639" s="153"/>
      <c r="J639" s="153"/>
      <c r="K639" s="153"/>
      <c r="L639" s="153"/>
      <c r="M639" s="654"/>
      <c r="N639" s="655"/>
      <c r="O639" s="655"/>
      <c r="P639" s="153"/>
      <c r="Q639" s="153"/>
      <c r="R639" s="153"/>
      <c r="S639" s="153"/>
      <c r="T639" s="153"/>
      <c r="U639" s="153"/>
      <c r="V639" s="153"/>
      <c r="W639" s="153"/>
      <c r="X639" s="153"/>
      <c r="Y639" s="153"/>
    </row>
    <row r="640" spans="1:25">
      <c r="A640" s="153"/>
      <c r="B640" s="745"/>
      <c r="C640" s="153"/>
      <c r="D640" s="153"/>
      <c r="E640" s="153"/>
      <c r="F640" s="153"/>
      <c r="G640" s="153"/>
      <c r="H640" s="153"/>
      <c r="I640" s="153"/>
      <c r="J640" s="153"/>
      <c r="K640" s="153"/>
      <c r="L640" s="153"/>
      <c r="M640" s="654"/>
      <c r="N640" s="655"/>
      <c r="O640" s="655"/>
      <c r="P640" s="153"/>
      <c r="Q640" s="153"/>
      <c r="R640" s="153"/>
      <c r="S640" s="153"/>
      <c r="T640" s="153"/>
      <c r="U640" s="153"/>
      <c r="V640" s="153"/>
      <c r="W640" s="153"/>
      <c r="X640" s="153"/>
      <c r="Y640" s="153"/>
    </row>
    <row r="641" spans="1:25">
      <c r="A641" s="153"/>
      <c r="B641" s="745"/>
      <c r="C641" s="153"/>
      <c r="D641" s="153"/>
      <c r="E641" s="153"/>
      <c r="F641" s="153"/>
      <c r="G641" s="153"/>
      <c r="H641" s="153"/>
      <c r="I641" s="153"/>
      <c r="J641" s="153"/>
      <c r="K641" s="153"/>
      <c r="L641" s="153"/>
      <c r="M641" s="654"/>
      <c r="N641" s="655"/>
      <c r="O641" s="655"/>
      <c r="P641" s="153"/>
      <c r="Q641" s="153"/>
      <c r="R641" s="153"/>
      <c r="S641" s="153"/>
      <c r="T641" s="153"/>
      <c r="U641" s="153"/>
      <c r="V641" s="153"/>
      <c r="W641" s="153"/>
      <c r="X641" s="153"/>
      <c r="Y641" s="153"/>
    </row>
    <row r="642" spans="1:25">
      <c r="A642" s="153"/>
      <c r="B642" s="745"/>
      <c r="C642" s="153"/>
      <c r="D642" s="153"/>
      <c r="E642" s="153"/>
      <c r="F642" s="153"/>
      <c r="G642" s="153"/>
      <c r="H642" s="153"/>
      <c r="I642" s="153"/>
      <c r="J642" s="153"/>
      <c r="K642" s="153"/>
      <c r="L642" s="153"/>
      <c r="M642" s="654"/>
      <c r="N642" s="655"/>
      <c r="O642" s="655"/>
      <c r="P642" s="153"/>
      <c r="Q642" s="153"/>
      <c r="R642" s="153"/>
      <c r="S642" s="153"/>
      <c r="T642" s="153"/>
      <c r="U642" s="153"/>
      <c r="V642" s="153"/>
      <c r="W642" s="153"/>
      <c r="X642" s="153"/>
      <c r="Y642" s="153"/>
    </row>
    <row r="643" spans="1:25">
      <c r="A643" s="153"/>
      <c r="B643" s="745"/>
      <c r="C643" s="153"/>
      <c r="D643" s="153"/>
      <c r="E643" s="153"/>
      <c r="F643" s="153"/>
      <c r="G643" s="153"/>
      <c r="H643" s="153"/>
      <c r="I643" s="153"/>
      <c r="J643" s="153"/>
      <c r="K643" s="153"/>
      <c r="L643" s="153"/>
      <c r="M643" s="654"/>
      <c r="N643" s="655"/>
      <c r="O643" s="655"/>
      <c r="P643" s="153"/>
      <c r="Q643" s="153"/>
      <c r="R643" s="153"/>
      <c r="S643" s="153"/>
      <c r="T643" s="153"/>
      <c r="U643" s="153"/>
      <c r="V643" s="153"/>
      <c r="W643" s="153"/>
      <c r="X643" s="153"/>
      <c r="Y643" s="153"/>
    </row>
    <row r="644" spans="1:25">
      <c r="A644" s="153"/>
      <c r="B644" s="745"/>
      <c r="C644" s="153"/>
      <c r="D644" s="153"/>
      <c r="E644" s="153"/>
      <c r="F644" s="153"/>
      <c r="G644" s="153"/>
      <c r="H644" s="153"/>
      <c r="I644" s="153"/>
      <c r="J644" s="153"/>
      <c r="K644" s="153"/>
      <c r="L644" s="153"/>
      <c r="M644" s="654"/>
      <c r="N644" s="655"/>
      <c r="O644" s="655"/>
      <c r="P644" s="153"/>
      <c r="Q644" s="153"/>
      <c r="R644" s="153"/>
      <c r="S644" s="153"/>
      <c r="T644" s="153"/>
      <c r="U644" s="153"/>
      <c r="V644" s="153"/>
      <c r="W644" s="153"/>
      <c r="X644" s="153"/>
      <c r="Y644" s="153"/>
    </row>
    <row r="645" spans="1:25">
      <c r="A645" s="153"/>
      <c r="B645" s="745"/>
      <c r="C645" s="153"/>
      <c r="D645" s="153"/>
      <c r="E645" s="153"/>
      <c r="F645" s="153"/>
      <c r="G645" s="153"/>
      <c r="H645" s="153"/>
      <c r="I645" s="153"/>
      <c r="J645" s="153"/>
      <c r="K645" s="153"/>
      <c r="L645" s="153"/>
      <c r="M645" s="654"/>
      <c r="N645" s="655"/>
      <c r="O645" s="655"/>
      <c r="P645" s="153"/>
      <c r="Q645" s="153"/>
      <c r="R645" s="153"/>
      <c r="S645" s="153"/>
      <c r="T645" s="153"/>
      <c r="U645" s="153"/>
      <c r="V645" s="153"/>
      <c r="W645" s="153"/>
      <c r="X645" s="153"/>
      <c r="Y645" s="153"/>
    </row>
    <row r="646" spans="1:25">
      <c r="A646" s="153"/>
      <c r="B646" s="745"/>
      <c r="C646" s="153"/>
      <c r="D646" s="153"/>
      <c r="E646" s="153"/>
      <c r="F646" s="153"/>
      <c r="G646" s="153"/>
      <c r="H646" s="153"/>
      <c r="I646" s="153"/>
      <c r="J646" s="153"/>
      <c r="K646" s="153"/>
      <c r="L646" s="153"/>
      <c r="M646" s="654"/>
      <c r="N646" s="655"/>
      <c r="O646" s="655"/>
      <c r="P646" s="153"/>
      <c r="Q646" s="153"/>
      <c r="R646" s="153"/>
      <c r="S646" s="153"/>
      <c r="T646" s="153"/>
      <c r="U646" s="153"/>
      <c r="V646" s="153"/>
      <c r="W646" s="153"/>
      <c r="X646" s="153"/>
      <c r="Y646" s="153"/>
    </row>
    <row r="647" spans="1:25">
      <c r="A647" s="153"/>
      <c r="B647" s="745"/>
      <c r="C647" s="153"/>
      <c r="D647" s="153"/>
      <c r="E647" s="153"/>
      <c r="F647" s="153"/>
      <c r="G647" s="153"/>
      <c r="H647" s="153"/>
      <c r="I647" s="153"/>
      <c r="J647" s="153"/>
      <c r="K647" s="153"/>
      <c r="L647" s="153"/>
      <c r="M647" s="654"/>
      <c r="N647" s="655"/>
      <c r="O647" s="655"/>
      <c r="P647" s="153"/>
      <c r="Q647" s="153"/>
      <c r="R647" s="153"/>
      <c r="S647" s="153"/>
      <c r="T647" s="153"/>
      <c r="U647" s="153"/>
      <c r="V647" s="153"/>
      <c r="W647" s="153"/>
      <c r="X647" s="153"/>
      <c r="Y647" s="153"/>
    </row>
    <row r="648" spans="1:25">
      <c r="A648" s="153"/>
      <c r="B648" s="745"/>
      <c r="C648" s="153"/>
      <c r="D648" s="153"/>
      <c r="E648" s="153"/>
      <c r="F648" s="153"/>
      <c r="G648" s="153"/>
      <c r="H648" s="153"/>
      <c r="I648" s="153"/>
      <c r="J648" s="153"/>
      <c r="K648" s="153"/>
      <c r="L648" s="153"/>
      <c r="M648" s="654"/>
      <c r="N648" s="655"/>
      <c r="O648" s="655"/>
      <c r="P648" s="153"/>
      <c r="Q648" s="153"/>
      <c r="R648" s="153"/>
      <c r="S648" s="153"/>
      <c r="T648" s="153"/>
      <c r="U648" s="153"/>
      <c r="V648" s="153"/>
      <c r="W648" s="153"/>
      <c r="X648" s="153"/>
      <c r="Y648" s="153"/>
    </row>
    <row r="649" spans="1:25">
      <c r="A649" s="153"/>
      <c r="B649" s="745"/>
      <c r="C649" s="153"/>
      <c r="D649" s="153"/>
      <c r="E649" s="153"/>
      <c r="F649" s="153"/>
      <c r="G649" s="153"/>
      <c r="H649" s="153"/>
      <c r="I649" s="153"/>
      <c r="J649" s="153"/>
      <c r="K649" s="153"/>
      <c r="L649" s="153"/>
      <c r="M649" s="654"/>
      <c r="N649" s="655"/>
      <c r="O649" s="655"/>
      <c r="P649" s="153"/>
      <c r="Q649" s="153"/>
      <c r="R649" s="153"/>
      <c r="S649" s="153"/>
      <c r="T649" s="153"/>
      <c r="U649" s="153"/>
      <c r="V649" s="153"/>
      <c r="W649" s="153"/>
      <c r="X649" s="153"/>
      <c r="Y649" s="153"/>
    </row>
    <row r="650" spans="1:25">
      <c r="A650" s="153"/>
      <c r="B650" s="745"/>
      <c r="C650" s="153"/>
      <c r="D650" s="153"/>
      <c r="E650" s="153"/>
      <c r="F650" s="153"/>
      <c r="G650" s="153"/>
      <c r="H650" s="153"/>
      <c r="I650" s="153"/>
      <c r="J650" s="153"/>
      <c r="K650" s="153"/>
      <c r="L650" s="153"/>
      <c r="M650" s="654"/>
      <c r="N650" s="655"/>
      <c r="O650" s="655"/>
      <c r="P650" s="153"/>
      <c r="Q650" s="153"/>
      <c r="R650" s="153"/>
      <c r="S650" s="153"/>
      <c r="T650" s="153"/>
      <c r="U650" s="153"/>
      <c r="V650" s="153"/>
      <c r="W650" s="153"/>
      <c r="X650" s="153"/>
      <c r="Y650" s="153"/>
    </row>
    <row r="651" spans="1:25">
      <c r="A651" s="153"/>
      <c r="B651" s="745"/>
      <c r="C651" s="153"/>
      <c r="D651" s="153"/>
      <c r="E651" s="153"/>
      <c r="F651" s="153"/>
      <c r="G651" s="153"/>
      <c r="H651" s="153"/>
      <c r="I651" s="153"/>
      <c r="J651" s="153"/>
      <c r="K651" s="153"/>
      <c r="L651" s="153"/>
      <c r="M651" s="654"/>
      <c r="N651" s="655"/>
      <c r="O651" s="655"/>
      <c r="P651" s="153"/>
      <c r="Q651" s="153"/>
      <c r="R651" s="153"/>
      <c r="S651" s="153"/>
      <c r="T651" s="153"/>
      <c r="U651" s="153"/>
      <c r="V651" s="153"/>
      <c r="W651" s="153"/>
      <c r="X651" s="153"/>
      <c r="Y651" s="153"/>
    </row>
    <row r="652" spans="1:25">
      <c r="A652" s="153"/>
      <c r="B652" s="745"/>
      <c r="C652" s="153"/>
      <c r="D652" s="153"/>
      <c r="E652" s="153"/>
      <c r="F652" s="153"/>
      <c r="G652" s="153"/>
      <c r="H652" s="153"/>
      <c r="I652" s="153"/>
      <c r="J652" s="153"/>
      <c r="K652" s="153"/>
      <c r="L652" s="153"/>
      <c r="M652" s="654"/>
      <c r="N652" s="655"/>
      <c r="O652" s="655"/>
      <c r="P652" s="153"/>
      <c r="Q652" s="153"/>
      <c r="R652" s="153"/>
      <c r="S652" s="153"/>
      <c r="T652" s="153"/>
      <c r="U652" s="153"/>
      <c r="V652" s="153"/>
      <c r="W652" s="153"/>
      <c r="X652" s="153"/>
      <c r="Y652" s="153"/>
    </row>
    <row r="653" spans="1:25">
      <c r="A653" s="153"/>
      <c r="B653" s="745"/>
      <c r="C653" s="153"/>
      <c r="D653" s="153"/>
      <c r="E653" s="153"/>
      <c r="F653" s="153"/>
      <c r="G653" s="153"/>
      <c r="H653" s="153"/>
      <c r="I653" s="153"/>
      <c r="J653" s="153"/>
      <c r="K653" s="153"/>
      <c r="L653" s="153"/>
      <c r="M653" s="654"/>
      <c r="N653" s="655"/>
      <c r="O653" s="655"/>
      <c r="P653" s="153"/>
      <c r="Q653" s="153"/>
      <c r="R653" s="153"/>
      <c r="S653" s="153"/>
      <c r="T653" s="153"/>
      <c r="U653" s="153"/>
      <c r="V653" s="153"/>
      <c r="W653" s="153"/>
      <c r="X653" s="153"/>
      <c r="Y653" s="153"/>
    </row>
    <row r="654" spans="1:25">
      <c r="A654" s="153"/>
      <c r="B654" s="745"/>
      <c r="C654" s="153"/>
      <c r="D654" s="153"/>
      <c r="E654" s="153"/>
      <c r="F654" s="153"/>
      <c r="G654" s="153"/>
      <c r="H654" s="153"/>
      <c r="I654" s="153"/>
      <c r="J654" s="153"/>
      <c r="K654" s="153"/>
      <c r="L654" s="153"/>
      <c r="M654" s="654"/>
      <c r="N654" s="655"/>
      <c r="O654" s="655"/>
      <c r="P654" s="153"/>
      <c r="Q654" s="153"/>
      <c r="R654" s="153"/>
      <c r="S654" s="153"/>
      <c r="T654" s="153"/>
      <c r="U654" s="153"/>
      <c r="V654" s="153"/>
      <c r="W654" s="153"/>
      <c r="X654" s="153"/>
      <c r="Y654" s="153"/>
    </row>
    <row r="655" spans="1:25">
      <c r="A655" s="153"/>
      <c r="B655" s="745"/>
      <c r="C655" s="153"/>
      <c r="D655" s="153"/>
      <c r="E655" s="153"/>
      <c r="F655" s="153"/>
      <c r="G655" s="153"/>
      <c r="H655" s="153"/>
      <c r="I655" s="153"/>
      <c r="J655" s="153"/>
      <c r="K655" s="153"/>
      <c r="L655" s="153"/>
      <c r="M655" s="654"/>
      <c r="N655" s="655"/>
      <c r="O655" s="655"/>
      <c r="P655" s="153"/>
      <c r="Q655" s="153"/>
      <c r="R655" s="153"/>
      <c r="S655" s="153"/>
      <c r="T655" s="153"/>
      <c r="U655" s="153"/>
      <c r="V655" s="153"/>
      <c r="W655" s="153"/>
      <c r="X655" s="153"/>
      <c r="Y655" s="153"/>
    </row>
    <row r="656" spans="1:25">
      <c r="A656" s="153"/>
      <c r="B656" s="745"/>
      <c r="C656" s="153"/>
      <c r="D656" s="153"/>
      <c r="E656" s="153"/>
      <c r="F656" s="153"/>
      <c r="G656" s="153"/>
      <c r="H656" s="153"/>
      <c r="I656" s="153"/>
      <c r="J656" s="153"/>
      <c r="K656" s="153"/>
      <c r="L656" s="153"/>
      <c r="M656" s="654"/>
      <c r="N656" s="655"/>
      <c r="O656" s="655"/>
      <c r="P656" s="153"/>
      <c r="Q656" s="153"/>
      <c r="R656" s="153"/>
      <c r="S656" s="153"/>
      <c r="T656" s="153"/>
      <c r="U656" s="153"/>
      <c r="V656" s="153"/>
      <c r="W656" s="153"/>
      <c r="X656" s="153"/>
      <c r="Y656" s="153"/>
    </row>
    <row r="657" spans="1:25">
      <c r="A657" s="153"/>
      <c r="B657" s="745"/>
      <c r="C657" s="153"/>
      <c r="D657" s="153"/>
      <c r="E657" s="153"/>
      <c r="F657" s="153"/>
      <c r="G657" s="153"/>
      <c r="H657" s="153"/>
      <c r="I657" s="153"/>
      <c r="J657" s="153"/>
      <c r="K657" s="153"/>
      <c r="L657" s="153"/>
      <c r="M657" s="654"/>
      <c r="N657" s="655"/>
      <c r="O657" s="655"/>
      <c r="P657" s="153"/>
      <c r="Q657" s="153"/>
      <c r="R657" s="153"/>
      <c r="S657" s="153"/>
      <c r="T657" s="153"/>
      <c r="U657" s="153"/>
      <c r="V657" s="153"/>
      <c r="W657" s="153"/>
      <c r="X657" s="153"/>
      <c r="Y657" s="153"/>
    </row>
    <row r="658" spans="1:25">
      <c r="A658" s="153"/>
      <c r="B658" s="745"/>
      <c r="C658" s="153"/>
      <c r="D658" s="153"/>
      <c r="E658" s="153"/>
      <c r="F658" s="153"/>
      <c r="G658" s="153"/>
      <c r="H658" s="153"/>
      <c r="I658" s="153"/>
      <c r="J658" s="153"/>
      <c r="K658" s="153"/>
      <c r="L658" s="153"/>
      <c r="M658" s="654"/>
      <c r="N658" s="655"/>
      <c r="O658" s="655"/>
      <c r="P658" s="153"/>
      <c r="Q658" s="153"/>
      <c r="R658" s="153"/>
      <c r="S658" s="153"/>
      <c r="T658" s="153"/>
      <c r="U658" s="153"/>
      <c r="V658" s="153"/>
      <c r="W658" s="153"/>
      <c r="X658" s="153"/>
      <c r="Y658" s="153"/>
    </row>
    <row r="659" spans="1:25">
      <c r="A659" s="153"/>
      <c r="B659" s="745"/>
      <c r="C659" s="153"/>
      <c r="D659" s="153"/>
      <c r="E659" s="153"/>
      <c r="F659" s="153"/>
      <c r="G659" s="153"/>
      <c r="H659" s="153"/>
      <c r="I659" s="153"/>
      <c r="J659" s="153"/>
      <c r="K659" s="153"/>
      <c r="L659" s="153"/>
      <c r="M659" s="654"/>
      <c r="N659" s="655"/>
      <c r="O659" s="655"/>
      <c r="P659" s="153"/>
      <c r="Q659" s="153"/>
      <c r="R659" s="153"/>
      <c r="S659" s="153"/>
      <c r="T659" s="153"/>
      <c r="U659" s="153"/>
      <c r="V659" s="153"/>
      <c r="W659" s="153"/>
      <c r="X659" s="153"/>
      <c r="Y659" s="153"/>
    </row>
    <row r="660" spans="1:25">
      <c r="A660" s="153"/>
      <c r="B660" s="745"/>
      <c r="C660" s="153"/>
      <c r="D660" s="153"/>
      <c r="E660" s="153"/>
      <c r="F660" s="153"/>
      <c r="G660" s="153"/>
      <c r="H660" s="153"/>
      <c r="I660" s="153"/>
      <c r="J660" s="153"/>
      <c r="K660" s="153"/>
      <c r="L660" s="153"/>
      <c r="M660" s="654"/>
      <c r="N660" s="655"/>
      <c r="O660" s="655"/>
      <c r="P660" s="153"/>
      <c r="Q660" s="153"/>
      <c r="R660" s="153"/>
      <c r="S660" s="153"/>
      <c r="T660" s="153"/>
      <c r="U660" s="153"/>
      <c r="V660" s="153"/>
      <c r="W660" s="153"/>
      <c r="X660" s="153"/>
      <c r="Y660" s="153"/>
    </row>
    <row r="661" spans="1:25">
      <c r="A661" s="153"/>
      <c r="B661" s="745"/>
      <c r="C661" s="153"/>
      <c r="D661" s="153"/>
      <c r="E661" s="153"/>
      <c r="F661" s="153"/>
      <c r="G661" s="153"/>
      <c r="H661" s="153"/>
      <c r="I661" s="153"/>
      <c r="J661" s="153"/>
      <c r="K661" s="153"/>
      <c r="L661" s="153"/>
      <c r="M661" s="654"/>
      <c r="N661" s="655"/>
      <c r="O661" s="655"/>
      <c r="P661" s="153"/>
      <c r="Q661" s="153"/>
      <c r="R661" s="153"/>
      <c r="S661" s="153"/>
      <c r="T661" s="153"/>
      <c r="U661" s="153"/>
      <c r="V661" s="153"/>
      <c r="W661" s="153"/>
      <c r="X661" s="153"/>
      <c r="Y661" s="153"/>
    </row>
    <row r="662" spans="1:25">
      <c r="A662" s="153"/>
      <c r="B662" s="745"/>
      <c r="C662" s="153"/>
      <c r="D662" s="153"/>
      <c r="E662" s="153"/>
      <c r="F662" s="153"/>
      <c r="G662" s="153"/>
      <c r="H662" s="153"/>
      <c r="I662" s="153"/>
      <c r="J662" s="153"/>
      <c r="K662" s="153"/>
      <c r="L662" s="153"/>
      <c r="M662" s="654"/>
      <c r="N662" s="655"/>
      <c r="O662" s="655"/>
      <c r="P662" s="153"/>
      <c r="Q662" s="153"/>
      <c r="R662" s="153"/>
      <c r="S662" s="153"/>
      <c r="T662" s="153"/>
      <c r="U662" s="153"/>
      <c r="V662" s="153"/>
      <c r="W662" s="153"/>
      <c r="X662" s="153"/>
      <c r="Y662" s="153"/>
    </row>
    <row r="663" spans="1:25">
      <c r="A663" s="153"/>
      <c r="B663" s="745"/>
      <c r="C663" s="153"/>
      <c r="D663" s="153"/>
      <c r="E663" s="153"/>
      <c r="F663" s="153"/>
      <c r="G663" s="153"/>
      <c r="H663" s="153"/>
      <c r="I663" s="153"/>
      <c r="J663" s="153"/>
      <c r="K663" s="153"/>
      <c r="L663" s="153"/>
      <c r="M663" s="654"/>
      <c r="N663" s="655"/>
      <c r="O663" s="655"/>
      <c r="P663" s="153"/>
      <c r="Q663" s="153"/>
      <c r="R663" s="153"/>
      <c r="S663" s="153"/>
      <c r="T663" s="153"/>
      <c r="U663" s="153"/>
      <c r="V663" s="153"/>
      <c r="W663" s="153"/>
      <c r="X663" s="153"/>
      <c r="Y663" s="153"/>
    </row>
    <row r="664" spans="1:25">
      <c r="A664" s="153"/>
      <c r="B664" s="745"/>
      <c r="C664" s="153"/>
      <c r="D664" s="153"/>
      <c r="E664" s="153"/>
      <c r="F664" s="153"/>
      <c r="G664" s="153"/>
      <c r="H664" s="153"/>
      <c r="I664" s="153"/>
      <c r="J664" s="153"/>
      <c r="K664" s="153"/>
      <c r="L664" s="153"/>
      <c r="M664" s="654"/>
      <c r="N664" s="655"/>
      <c r="O664" s="655"/>
      <c r="P664" s="153"/>
      <c r="Q664" s="153"/>
      <c r="R664" s="153"/>
      <c r="S664" s="153"/>
      <c r="T664" s="153"/>
      <c r="U664" s="153"/>
      <c r="V664" s="153"/>
      <c r="W664" s="153"/>
      <c r="X664" s="153"/>
      <c r="Y664" s="153"/>
    </row>
    <row r="665" spans="1:25">
      <c r="A665" s="153"/>
      <c r="B665" s="745"/>
      <c r="C665" s="153"/>
      <c r="D665" s="153"/>
      <c r="E665" s="153"/>
      <c r="F665" s="153"/>
      <c r="G665" s="153"/>
      <c r="H665" s="153"/>
      <c r="I665" s="153"/>
      <c r="J665" s="153"/>
      <c r="K665" s="153"/>
      <c r="L665" s="153"/>
      <c r="M665" s="654"/>
      <c r="N665" s="655"/>
      <c r="O665" s="655"/>
      <c r="P665" s="153"/>
      <c r="Q665" s="153"/>
      <c r="R665" s="153"/>
      <c r="S665" s="153"/>
      <c r="T665" s="153"/>
      <c r="U665" s="153"/>
      <c r="V665" s="153"/>
      <c r="W665" s="153"/>
      <c r="X665" s="153"/>
      <c r="Y665" s="153"/>
    </row>
    <row r="666" spans="1:25">
      <c r="A666" s="153"/>
      <c r="B666" s="745"/>
      <c r="C666" s="153"/>
      <c r="D666" s="153"/>
      <c r="E666" s="153"/>
      <c r="F666" s="153"/>
      <c r="G666" s="153"/>
      <c r="H666" s="153"/>
      <c r="I666" s="153"/>
      <c r="J666" s="153"/>
      <c r="K666" s="153"/>
      <c r="L666" s="153"/>
      <c r="M666" s="654"/>
      <c r="N666" s="655"/>
      <c r="O666" s="655"/>
      <c r="P666" s="153"/>
      <c r="Q666" s="153"/>
      <c r="R666" s="153"/>
      <c r="S666" s="153"/>
      <c r="T666" s="153"/>
      <c r="U666" s="153"/>
      <c r="V666" s="153"/>
      <c r="W666" s="153"/>
      <c r="X666" s="153"/>
      <c r="Y666" s="153"/>
    </row>
    <row r="667" spans="1:25">
      <c r="A667" s="153"/>
      <c r="B667" s="745"/>
      <c r="C667" s="153"/>
      <c r="D667" s="153"/>
      <c r="E667" s="153"/>
      <c r="F667" s="153"/>
      <c r="G667" s="153"/>
      <c r="H667" s="153"/>
      <c r="I667" s="153"/>
      <c r="J667" s="153"/>
      <c r="K667" s="153"/>
      <c r="L667" s="153"/>
      <c r="M667" s="654"/>
      <c r="N667" s="655"/>
      <c r="O667" s="655"/>
      <c r="P667" s="153"/>
      <c r="Q667" s="153"/>
      <c r="R667" s="153"/>
      <c r="S667" s="153"/>
      <c r="T667" s="153"/>
      <c r="U667" s="153"/>
      <c r="V667" s="153"/>
      <c r="W667" s="153"/>
      <c r="X667" s="153"/>
      <c r="Y667" s="153"/>
    </row>
    <row r="668" spans="1:25">
      <c r="A668" s="153"/>
      <c r="B668" s="745"/>
      <c r="C668" s="153"/>
      <c r="D668" s="153"/>
      <c r="E668" s="153"/>
      <c r="F668" s="153"/>
      <c r="G668" s="153"/>
      <c r="H668" s="153"/>
      <c r="I668" s="153"/>
      <c r="J668" s="153"/>
      <c r="K668" s="153"/>
      <c r="L668" s="153"/>
      <c r="M668" s="654"/>
      <c r="N668" s="655"/>
      <c r="O668" s="655"/>
      <c r="P668" s="153"/>
      <c r="Q668" s="153"/>
      <c r="R668" s="153"/>
      <c r="S668" s="153"/>
      <c r="T668" s="153"/>
      <c r="U668" s="153"/>
      <c r="V668" s="153"/>
      <c r="W668" s="153"/>
      <c r="X668" s="153"/>
      <c r="Y668" s="153"/>
    </row>
    <row r="669" spans="1:25">
      <c r="A669" s="153"/>
      <c r="B669" s="745"/>
      <c r="C669" s="153"/>
      <c r="D669" s="153"/>
      <c r="E669" s="153"/>
      <c r="F669" s="153"/>
      <c r="G669" s="153"/>
      <c r="H669" s="153"/>
      <c r="I669" s="153"/>
      <c r="J669" s="153"/>
      <c r="K669" s="153"/>
      <c r="L669" s="153"/>
      <c r="M669" s="654"/>
      <c r="N669" s="655"/>
      <c r="O669" s="655"/>
      <c r="P669" s="153"/>
      <c r="Q669" s="153"/>
      <c r="R669" s="153"/>
      <c r="S669" s="153"/>
      <c r="T669" s="153"/>
      <c r="U669" s="153"/>
      <c r="V669" s="153"/>
      <c r="W669" s="153"/>
      <c r="X669" s="153"/>
      <c r="Y669" s="153"/>
    </row>
    <row r="670" spans="1:25">
      <c r="A670" s="153"/>
      <c r="B670" s="745"/>
      <c r="C670" s="153"/>
      <c r="D670" s="153"/>
      <c r="E670" s="153"/>
      <c r="F670" s="153"/>
      <c r="G670" s="153"/>
      <c r="H670" s="153"/>
      <c r="I670" s="153"/>
      <c r="J670" s="153"/>
      <c r="K670" s="153"/>
      <c r="L670" s="153"/>
      <c r="M670" s="654"/>
      <c r="N670" s="655"/>
      <c r="O670" s="655"/>
      <c r="P670" s="153"/>
      <c r="Q670" s="153"/>
      <c r="R670" s="153"/>
      <c r="S670" s="153"/>
      <c r="T670" s="153"/>
      <c r="U670" s="153"/>
      <c r="V670" s="153"/>
      <c r="W670" s="153"/>
      <c r="X670" s="153"/>
      <c r="Y670" s="153"/>
    </row>
    <row r="671" spans="1:25">
      <c r="A671" s="153"/>
      <c r="B671" s="745"/>
      <c r="C671" s="153"/>
      <c r="D671" s="153"/>
      <c r="E671" s="153"/>
      <c r="F671" s="153"/>
      <c r="G671" s="153"/>
      <c r="H671" s="153"/>
      <c r="I671" s="153"/>
      <c r="J671" s="153"/>
      <c r="K671" s="153"/>
      <c r="L671" s="153"/>
      <c r="M671" s="654"/>
      <c r="N671" s="655"/>
      <c r="O671" s="655"/>
      <c r="P671" s="153"/>
      <c r="Q671" s="153"/>
      <c r="R671" s="153"/>
      <c r="S671" s="153"/>
      <c r="T671" s="153"/>
      <c r="U671" s="153"/>
      <c r="V671" s="153"/>
      <c r="W671" s="153"/>
      <c r="X671" s="153"/>
      <c r="Y671" s="153"/>
    </row>
    <row r="672" spans="1:25">
      <c r="A672" s="153"/>
      <c r="B672" s="745"/>
      <c r="C672" s="153"/>
      <c r="D672" s="153"/>
      <c r="E672" s="153"/>
      <c r="F672" s="153"/>
      <c r="G672" s="153"/>
      <c r="H672" s="153"/>
      <c r="I672" s="153"/>
      <c r="J672" s="153"/>
      <c r="K672" s="153"/>
      <c r="L672" s="153"/>
      <c r="M672" s="654"/>
      <c r="N672" s="655"/>
      <c r="O672" s="655"/>
      <c r="P672" s="153"/>
      <c r="Q672" s="153"/>
      <c r="R672" s="153"/>
      <c r="S672" s="153"/>
      <c r="T672" s="153"/>
      <c r="U672" s="153"/>
      <c r="V672" s="153"/>
      <c r="W672" s="153"/>
      <c r="X672" s="153"/>
      <c r="Y672" s="153"/>
    </row>
    <row r="673" spans="1:25">
      <c r="A673" s="153"/>
      <c r="B673" s="745"/>
      <c r="C673" s="153"/>
      <c r="D673" s="153"/>
      <c r="E673" s="153"/>
      <c r="F673" s="153"/>
      <c r="G673" s="153"/>
      <c r="H673" s="153"/>
      <c r="I673" s="153"/>
      <c r="J673" s="153"/>
      <c r="K673" s="153"/>
      <c r="L673" s="153"/>
      <c r="M673" s="654"/>
      <c r="N673" s="655"/>
      <c r="O673" s="655"/>
      <c r="P673" s="153"/>
      <c r="Q673" s="153"/>
      <c r="R673" s="153"/>
      <c r="S673" s="153"/>
      <c r="T673" s="153"/>
      <c r="U673" s="153"/>
      <c r="V673" s="153"/>
      <c r="W673" s="153"/>
      <c r="X673" s="153"/>
      <c r="Y673" s="153"/>
    </row>
    <row r="674" spans="1:25">
      <c r="A674" s="153"/>
      <c r="B674" s="745"/>
      <c r="C674" s="153"/>
      <c r="D674" s="153"/>
      <c r="E674" s="153"/>
      <c r="F674" s="153"/>
      <c r="G674" s="153"/>
      <c r="H674" s="153"/>
      <c r="I674" s="153"/>
      <c r="J674" s="153"/>
      <c r="K674" s="153"/>
      <c r="L674" s="153"/>
      <c r="M674" s="654"/>
      <c r="N674" s="655"/>
      <c r="O674" s="655"/>
      <c r="P674" s="153"/>
      <c r="Q674" s="153"/>
      <c r="R674" s="153"/>
      <c r="S674" s="153"/>
      <c r="T674" s="153"/>
      <c r="U674" s="153"/>
      <c r="V674" s="153"/>
      <c r="W674" s="153"/>
      <c r="X674" s="153"/>
      <c r="Y674" s="153"/>
    </row>
    <row r="675" spans="1:25">
      <c r="A675" s="153"/>
      <c r="B675" s="745"/>
      <c r="C675" s="153"/>
      <c r="D675" s="153"/>
      <c r="E675" s="153"/>
      <c r="F675" s="153"/>
      <c r="G675" s="153"/>
      <c r="H675" s="153"/>
      <c r="I675" s="153"/>
      <c r="J675" s="153"/>
      <c r="K675" s="153"/>
      <c r="L675" s="153"/>
      <c r="M675" s="654"/>
      <c r="N675" s="655"/>
      <c r="O675" s="655"/>
      <c r="P675" s="153"/>
      <c r="Q675" s="153"/>
      <c r="R675" s="153"/>
      <c r="S675" s="153"/>
      <c r="T675" s="153"/>
      <c r="U675" s="153"/>
      <c r="V675" s="153"/>
      <c r="W675" s="153"/>
      <c r="X675" s="153"/>
      <c r="Y675" s="153"/>
    </row>
    <row r="676" spans="1:25">
      <c r="A676" s="153"/>
      <c r="B676" s="745"/>
      <c r="C676" s="153"/>
      <c r="D676" s="153"/>
      <c r="E676" s="153"/>
      <c r="F676" s="153"/>
      <c r="G676" s="153"/>
      <c r="H676" s="153"/>
      <c r="I676" s="153"/>
      <c r="J676" s="153"/>
      <c r="K676" s="153"/>
      <c r="L676" s="153"/>
      <c r="M676" s="654"/>
      <c r="N676" s="655"/>
      <c r="O676" s="655"/>
      <c r="P676" s="153"/>
      <c r="Q676" s="153"/>
      <c r="R676" s="153"/>
      <c r="S676" s="153"/>
      <c r="T676" s="153"/>
      <c r="U676" s="153"/>
      <c r="V676" s="153"/>
      <c r="W676" s="153"/>
      <c r="X676" s="153"/>
      <c r="Y676" s="153"/>
    </row>
    <row r="677" spans="1:25">
      <c r="A677" s="153"/>
      <c r="B677" s="745"/>
      <c r="C677" s="153"/>
      <c r="D677" s="153"/>
      <c r="E677" s="153"/>
      <c r="F677" s="153"/>
      <c r="G677" s="153"/>
      <c r="H677" s="153"/>
      <c r="I677" s="153"/>
      <c r="J677" s="153"/>
      <c r="K677" s="153"/>
      <c r="L677" s="153"/>
      <c r="M677" s="654"/>
      <c r="N677" s="655"/>
      <c r="O677" s="655"/>
      <c r="P677" s="153"/>
      <c r="Q677" s="153"/>
      <c r="R677" s="153"/>
      <c r="S677" s="153"/>
      <c r="T677" s="153"/>
      <c r="U677" s="153"/>
      <c r="V677" s="153"/>
      <c r="W677" s="153"/>
      <c r="X677" s="153"/>
      <c r="Y677" s="153"/>
    </row>
    <row r="678" spans="1:25">
      <c r="A678" s="153"/>
      <c r="B678" s="745"/>
      <c r="C678" s="153"/>
      <c r="D678" s="153"/>
      <c r="E678" s="153"/>
      <c r="F678" s="153"/>
      <c r="G678" s="153"/>
      <c r="H678" s="153"/>
      <c r="I678" s="153"/>
      <c r="J678" s="153"/>
      <c r="K678" s="153"/>
      <c r="L678" s="153"/>
      <c r="M678" s="654"/>
      <c r="N678" s="655"/>
      <c r="O678" s="655"/>
      <c r="P678" s="153"/>
      <c r="Q678" s="153"/>
      <c r="R678" s="153"/>
      <c r="S678" s="153"/>
      <c r="T678" s="153"/>
      <c r="U678" s="153"/>
      <c r="V678" s="153"/>
      <c r="W678" s="153"/>
      <c r="X678" s="153"/>
      <c r="Y678" s="153"/>
    </row>
    <row r="679" spans="1:25">
      <c r="A679" s="153"/>
      <c r="B679" s="745"/>
      <c r="C679" s="153"/>
      <c r="D679" s="153"/>
      <c r="E679" s="153"/>
      <c r="F679" s="153"/>
      <c r="G679" s="153"/>
      <c r="H679" s="153"/>
      <c r="I679" s="153"/>
      <c r="J679" s="153"/>
      <c r="K679" s="153"/>
      <c r="L679" s="153"/>
      <c r="M679" s="654"/>
      <c r="N679" s="655"/>
      <c r="O679" s="655"/>
      <c r="P679" s="153"/>
      <c r="Q679" s="153"/>
      <c r="R679" s="153"/>
      <c r="S679" s="153"/>
      <c r="T679" s="153"/>
      <c r="U679" s="153"/>
      <c r="V679" s="153"/>
      <c r="W679" s="153"/>
      <c r="X679" s="153"/>
      <c r="Y679" s="153"/>
    </row>
    <row r="680" spans="1:25">
      <c r="A680" s="153"/>
      <c r="B680" s="745"/>
      <c r="C680" s="153"/>
      <c r="D680" s="153"/>
      <c r="E680" s="153"/>
      <c r="F680" s="153"/>
      <c r="G680" s="153"/>
      <c r="H680" s="153"/>
      <c r="I680" s="153"/>
      <c r="J680" s="153"/>
      <c r="K680" s="153"/>
      <c r="L680" s="153"/>
      <c r="M680" s="654"/>
      <c r="N680" s="655"/>
      <c r="O680" s="655"/>
      <c r="P680" s="153"/>
      <c r="Q680" s="153"/>
      <c r="R680" s="153"/>
      <c r="S680" s="153"/>
      <c r="T680" s="153"/>
      <c r="U680" s="153"/>
      <c r="V680" s="153"/>
      <c r="W680" s="153"/>
      <c r="X680" s="153"/>
      <c r="Y680" s="153"/>
    </row>
    <row r="681" spans="1:25">
      <c r="A681" s="153"/>
      <c r="B681" s="745"/>
      <c r="C681" s="153"/>
      <c r="D681" s="153"/>
      <c r="E681" s="153"/>
      <c r="F681" s="153"/>
      <c r="G681" s="153"/>
      <c r="H681" s="153"/>
      <c r="I681" s="153"/>
      <c r="J681" s="153"/>
      <c r="K681" s="153"/>
      <c r="L681" s="153"/>
      <c r="M681" s="654"/>
      <c r="N681" s="655"/>
      <c r="O681" s="655"/>
      <c r="P681" s="153"/>
      <c r="Q681" s="153"/>
      <c r="R681" s="153"/>
      <c r="S681" s="153"/>
      <c r="T681" s="153"/>
      <c r="U681" s="153"/>
      <c r="V681" s="153"/>
      <c r="W681" s="153"/>
      <c r="X681" s="153"/>
      <c r="Y681" s="153"/>
    </row>
    <row r="682" spans="1:25">
      <c r="A682" s="153"/>
      <c r="B682" s="745"/>
      <c r="C682" s="153"/>
      <c r="D682" s="153"/>
      <c r="E682" s="153"/>
      <c r="F682" s="153"/>
      <c r="G682" s="153"/>
      <c r="H682" s="153"/>
      <c r="I682" s="153"/>
      <c r="J682" s="153"/>
      <c r="K682" s="153"/>
      <c r="L682" s="153"/>
      <c r="M682" s="654"/>
      <c r="N682" s="655"/>
      <c r="O682" s="655"/>
      <c r="P682" s="153"/>
      <c r="Q682" s="153"/>
      <c r="R682" s="153"/>
      <c r="S682" s="153"/>
      <c r="T682" s="153"/>
      <c r="U682" s="153"/>
      <c r="V682" s="153"/>
      <c r="W682" s="153"/>
      <c r="X682" s="153"/>
      <c r="Y682" s="153"/>
    </row>
    <row r="683" spans="1:25">
      <c r="A683" s="153"/>
      <c r="B683" s="745"/>
      <c r="C683" s="153"/>
      <c r="D683" s="153"/>
      <c r="E683" s="153"/>
      <c r="F683" s="153"/>
      <c r="G683" s="153"/>
      <c r="H683" s="153"/>
      <c r="I683" s="153"/>
      <c r="J683" s="153"/>
      <c r="K683" s="153"/>
      <c r="L683" s="153"/>
      <c r="M683" s="654"/>
      <c r="N683" s="655"/>
      <c r="O683" s="655"/>
      <c r="P683" s="153"/>
      <c r="Q683" s="153"/>
      <c r="R683" s="153"/>
      <c r="S683" s="153"/>
      <c r="T683" s="153"/>
      <c r="U683" s="153"/>
      <c r="V683" s="153"/>
      <c r="W683" s="153"/>
      <c r="X683" s="153"/>
      <c r="Y683" s="153"/>
    </row>
    <row r="684" spans="1:25">
      <c r="A684" s="153"/>
      <c r="B684" s="745"/>
      <c r="C684" s="153"/>
      <c r="D684" s="153"/>
      <c r="E684" s="153"/>
      <c r="F684" s="153"/>
      <c r="G684" s="153"/>
      <c r="H684" s="153"/>
      <c r="I684" s="153"/>
      <c r="J684" s="153"/>
      <c r="K684" s="153"/>
      <c r="L684" s="153"/>
      <c r="M684" s="654"/>
      <c r="N684" s="655"/>
      <c r="O684" s="655"/>
      <c r="P684" s="153"/>
      <c r="Q684" s="153"/>
      <c r="R684" s="153"/>
      <c r="S684" s="153"/>
      <c r="T684" s="153"/>
      <c r="U684" s="153"/>
      <c r="V684" s="153"/>
      <c r="W684" s="153"/>
      <c r="X684" s="153"/>
      <c r="Y684" s="153"/>
    </row>
    <row r="685" spans="1:25">
      <c r="A685" s="153"/>
      <c r="B685" s="745"/>
      <c r="C685" s="153"/>
      <c r="D685" s="153"/>
      <c r="E685" s="153"/>
      <c r="F685" s="153"/>
      <c r="G685" s="153"/>
      <c r="H685" s="153"/>
      <c r="I685" s="153"/>
      <c r="J685" s="153"/>
      <c r="K685" s="153"/>
      <c r="L685" s="153"/>
      <c r="M685" s="654"/>
      <c r="N685" s="655"/>
      <c r="O685" s="655"/>
      <c r="P685" s="153"/>
      <c r="Q685" s="153"/>
      <c r="R685" s="153"/>
      <c r="S685" s="153"/>
      <c r="T685" s="153"/>
      <c r="U685" s="153"/>
      <c r="V685" s="153"/>
      <c r="W685" s="153"/>
      <c r="X685" s="153"/>
      <c r="Y685" s="153"/>
    </row>
    <row r="686" spans="1:25">
      <c r="A686" s="153"/>
      <c r="B686" s="745"/>
      <c r="C686" s="153"/>
      <c r="D686" s="153"/>
      <c r="E686" s="153"/>
      <c r="F686" s="153"/>
      <c r="G686" s="153"/>
      <c r="H686" s="153"/>
      <c r="I686" s="153"/>
      <c r="J686" s="153"/>
      <c r="K686" s="153"/>
      <c r="L686" s="153"/>
      <c r="M686" s="654"/>
      <c r="N686" s="655"/>
      <c r="O686" s="655"/>
      <c r="P686" s="153"/>
      <c r="Q686" s="153"/>
      <c r="R686" s="153"/>
      <c r="S686" s="153"/>
      <c r="T686" s="153"/>
      <c r="U686" s="153"/>
      <c r="V686" s="153"/>
      <c r="W686" s="153"/>
      <c r="X686" s="153"/>
      <c r="Y686" s="153"/>
    </row>
    <row r="687" spans="1:25">
      <c r="A687" s="153"/>
      <c r="B687" s="745"/>
      <c r="C687" s="153"/>
      <c r="D687" s="153"/>
      <c r="E687" s="153"/>
      <c r="F687" s="153"/>
      <c r="G687" s="153"/>
      <c r="H687" s="153"/>
      <c r="I687" s="153"/>
      <c r="J687" s="153"/>
      <c r="K687" s="153"/>
      <c r="L687" s="153"/>
      <c r="M687" s="654"/>
      <c r="N687" s="655"/>
      <c r="O687" s="655"/>
      <c r="P687" s="153"/>
      <c r="Q687" s="153"/>
      <c r="R687" s="153"/>
      <c r="S687" s="153"/>
      <c r="T687" s="153"/>
      <c r="U687" s="153"/>
      <c r="V687" s="153"/>
      <c r="W687" s="153"/>
      <c r="X687" s="153"/>
      <c r="Y687" s="153"/>
    </row>
    <row r="688" spans="1:25">
      <c r="A688" s="153"/>
      <c r="B688" s="745"/>
      <c r="C688" s="153"/>
      <c r="D688" s="153"/>
      <c r="E688" s="153"/>
      <c r="F688" s="153"/>
      <c r="G688" s="153"/>
      <c r="H688" s="153"/>
      <c r="I688" s="153"/>
      <c r="J688" s="153"/>
      <c r="K688" s="153"/>
      <c r="L688" s="153"/>
      <c r="M688" s="654"/>
      <c r="N688" s="655"/>
      <c r="O688" s="655"/>
      <c r="P688" s="153"/>
      <c r="Q688" s="153"/>
      <c r="R688" s="153"/>
      <c r="S688" s="153"/>
      <c r="T688" s="153"/>
      <c r="U688" s="153"/>
      <c r="V688" s="153"/>
      <c r="W688" s="153"/>
      <c r="X688" s="153"/>
      <c r="Y688" s="153"/>
    </row>
    <row r="689" spans="1:25">
      <c r="A689" s="153"/>
      <c r="B689" s="745"/>
      <c r="C689" s="153"/>
      <c r="D689" s="153"/>
      <c r="E689" s="153"/>
      <c r="F689" s="153"/>
      <c r="G689" s="153"/>
      <c r="H689" s="153"/>
      <c r="I689" s="153"/>
      <c r="J689" s="153"/>
      <c r="K689" s="153"/>
      <c r="L689" s="153"/>
      <c r="M689" s="654"/>
      <c r="N689" s="655"/>
      <c r="O689" s="655"/>
      <c r="P689" s="153"/>
      <c r="Q689" s="153"/>
      <c r="R689" s="153"/>
      <c r="S689" s="153"/>
      <c r="T689" s="153"/>
      <c r="U689" s="153"/>
      <c r="V689" s="153"/>
      <c r="W689" s="153"/>
      <c r="X689" s="153"/>
      <c r="Y689" s="153"/>
    </row>
    <row r="690" spans="1:25">
      <c r="A690" s="153"/>
      <c r="B690" s="745"/>
      <c r="C690" s="153"/>
      <c r="D690" s="153"/>
      <c r="E690" s="153"/>
      <c r="F690" s="153"/>
      <c r="G690" s="153"/>
      <c r="H690" s="153"/>
      <c r="I690" s="153"/>
      <c r="J690" s="153"/>
      <c r="K690" s="153"/>
      <c r="L690" s="153"/>
      <c r="M690" s="654"/>
      <c r="N690" s="655"/>
      <c r="O690" s="655"/>
      <c r="P690" s="153"/>
      <c r="Q690" s="153"/>
      <c r="R690" s="153"/>
      <c r="S690" s="153"/>
      <c r="T690" s="153"/>
      <c r="U690" s="153"/>
      <c r="V690" s="153"/>
      <c r="W690" s="153"/>
      <c r="X690" s="153"/>
      <c r="Y690" s="153"/>
    </row>
    <row r="691" spans="1:25">
      <c r="A691" s="153"/>
      <c r="B691" s="745"/>
      <c r="C691" s="153"/>
      <c r="D691" s="153"/>
      <c r="E691" s="153"/>
      <c r="F691" s="153"/>
      <c r="G691" s="153"/>
      <c r="H691" s="153"/>
      <c r="I691" s="153"/>
      <c r="J691" s="153"/>
      <c r="K691" s="153"/>
      <c r="L691" s="153"/>
      <c r="M691" s="654"/>
      <c r="N691" s="655"/>
      <c r="O691" s="655"/>
      <c r="P691" s="153"/>
      <c r="Q691" s="153"/>
      <c r="R691" s="153"/>
      <c r="S691" s="153"/>
      <c r="T691" s="153"/>
      <c r="U691" s="153"/>
      <c r="V691" s="153"/>
      <c r="W691" s="153"/>
      <c r="X691" s="153"/>
      <c r="Y691" s="153"/>
    </row>
    <row r="692" spans="1:25">
      <c r="A692" s="153"/>
      <c r="B692" s="745"/>
      <c r="C692" s="153"/>
      <c r="D692" s="153"/>
      <c r="E692" s="153"/>
      <c r="F692" s="153"/>
      <c r="G692" s="153"/>
      <c r="H692" s="153"/>
      <c r="I692" s="153"/>
      <c r="J692" s="153"/>
      <c r="K692" s="153"/>
      <c r="L692" s="153"/>
      <c r="M692" s="654"/>
      <c r="N692" s="655"/>
      <c r="O692" s="655"/>
      <c r="P692" s="153"/>
      <c r="Q692" s="153"/>
      <c r="R692" s="153"/>
      <c r="S692" s="153"/>
      <c r="T692" s="153"/>
      <c r="U692" s="153"/>
      <c r="V692" s="153"/>
      <c r="W692" s="153"/>
      <c r="X692" s="153"/>
      <c r="Y692" s="153"/>
    </row>
    <row r="693" spans="1:25">
      <c r="A693" s="153"/>
      <c r="B693" s="745"/>
      <c r="C693" s="153"/>
      <c r="D693" s="153"/>
      <c r="E693" s="153"/>
      <c r="F693" s="153"/>
      <c r="G693" s="153"/>
      <c r="H693" s="153"/>
      <c r="I693" s="153"/>
      <c r="J693" s="153"/>
      <c r="K693" s="153"/>
      <c r="L693" s="153"/>
      <c r="M693" s="654"/>
      <c r="N693" s="655"/>
      <c r="O693" s="655"/>
      <c r="P693" s="153"/>
      <c r="Q693" s="153"/>
      <c r="R693" s="153"/>
      <c r="S693" s="153"/>
      <c r="T693" s="153"/>
      <c r="U693" s="153"/>
      <c r="V693" s="153"/>
      <c r="W693" s="153"/>
      <c r="X693" s="153"/>
      <c r="Y693" s="153"/>
    </row>
    <row r="694" spans="1:25">
      <c r="A694" s="153"/>
      <c r="B694" s="745"/>
      <c r="C694" s="153"/>
      <c r="D694" s="153"/>
      <c r="E694" s="153"/>
      <c r="F694" s="153"/>
      <c r="G694" s="153"/>
      <c r="H694" s="153"/>
      <c r="I694" s="153"/>
      <c r="J694" s="153"/>
      <c r="K694" s="153"/>
      <c r="L694" s="153"/>
      <c r="M694" s="654"/>
      <c r="N694" s="655"/>
      <c r="O694" s="655"/>
      <c r="P694" s="153"/>
      <c r="Q694" s="153"/>
      <c r="R694" s="153"/>
      <c r="S694" s="153"/>
      <c r="T694" s="153"/>
      <c r="U694" s="153"/>
      <c r="V694" s="153"/>
      <c r="W694" s="153"/>
      <c r="X694" s="153"/>
      <c r="Y694" s="153"/>
    </row>
    <row r="695" spans="1:25">
      <c r="A695" s="153"/>
      <c r="B695" s="745"/>
      <c r="C695" s="153"/>
      <c r="D695" s="153"/>
      <c r="E695" s="153"/>
      <c r="F695" s="153"/>
      <c r="G695" s="153"/>
      <c r="H695" s="153"/>
      <c r="I695" s="153"/>
      <c r="J695" s="153"/>
      <c r="K695" s="153"/>
      <c r="L695" s="153"/>
      <c r="M695" s="654"/>
      <c r="N695" s="655"/>
      <c r="O695" s="655"/>
      <c r="P695" s="153"/>
      <c r="Q695" s="153"/>
      <c r="R695" s="153"/>
      <c r="S695" s="153"/>
      <c r="T695" s="153"/>
      <c r="U695" s="153"/>
      <c r="V695" s="153"/>
      <c r="W695" s="153"/>
      <c r="X695" s="153"/>
      <c r="Y695" s="153"/>
    </row>
    <row r="696" spans="1:25">
      <c r="A696" s="153"/>
      <c r="B696" s="745"/>
      <c r="C696" s="153"/>
      <c r="D696" s="153"/>
      <c r="E696" s="153"/>
      <c r="F696" s="153"/>
      <c r="G696" s="153"/>
      <c r="H696" s="153"/>
      <c r="I696" s="153"/>
      <c r="J696" s="153"/>
      <c r="K696" s="153"/>
      <c r="L696" s="153"/>
      <c r="M696" s="654"/>
      <c r="N696" s="655"/>
      <c r="O696" s="655"/>
      <c r="P696" s="153"/>
      <c r="Q696" s="153"/>
      <c r="R696" s="153"/>
      <c r="S696" s="153"/>
      <c r="T696" s="153"/>
      <c r="U696" s="153"/>
      <c r="V696" s="153"/>
      <c r="W696" s="153"/>
      <c r="X696" s="153"/>
      <c r="Y696" s="153"/>
    </row>
    <row r="697" spans="1:25">
      <c r="A697" s="153"/>
      <c r="B697" s="745"/>
      <c r="C697" s="153"/>
      <c r="D697" s="153"/>
      <c r="E697" s="153"/>
      <c r="F697" s="153"/>
      <c r="G697" s="153"/>
      <c r="H697" s="153"/>
      <c r="I697" s="153"/>
      <c r="J697" s="153"/>
      <c r="K697" s="153"/>
      <c r="L697" s="153"/>
      <c r="M697" s="654"/>
      <c r="N697" s="655"/>
      <c r="O697" s="655"/>
      <c r="P697" s="153"/>
      <c r="Q697" s="153"/>
      <c r="R697" s="153"/>
      <c r="S697" s="153"/>
      <c r="T697" s="153"/>
      <c r="U697" s="153"/>
      <c r="V697" s="153"/>
      <c r="W697" s="153"/>
      <c r="X697" s="153"/>
      <c r="Y697" s="153"/>
    </row>
    <row r="698" spans="1:25">
      <c r="A698" s="153"/>
      <c r="B698" s="745"/>
      <c r="C698" s="153"/>
      <c r="D698" s="153"/>
      <c r="E698" s="153"/>
      <c r="F698" s="153"/>
      <c r="G698" s="153"/>
      <c r="H698" s="153"/>
      <c r="I698" s="153"/>
      <c r="J698" s="153"/>
      <c r="K698" s="153"/>
      <c r="L698" s="153"/>
      <c r="M698" s="654"/>
      <c r="N698" s="655"/>
      <c r="O698" s="655"/>
      <c r="P698" s="153"/>
      <c r="Q698" s="153"/>
      <c r="R698" s="153"/>
      <c r="S698" s="153"/>
      <c r="T698" s="153"/>
      <c r="U698" s="153"/>
      <c r="V698" s="153"/>
      <c r="W698" s="153"/>
      <c r="X698" s="153"/>
      <c r="Y698" s="153"/>
    </row>
    <row r="699" spans="1:25">
      <c r="A699" s="153"/>
      <c r="B699" s="745"/>
      <c r="C699" s="153"/>
      <c r="D699" s="153"/>
      <c r="E699" s="153"/>
      <c r="F699" s="153"/>
      <c r="G699" s="153"/>
      <c r="H699" s="153"/>
      <c r="I699" s="153"/>
      <c r="J699" s="153"/>
      <c r="K699" s="153"/>
      <c r="L699" s="153"/>
      <c r="M699" s="654"/>
      <c r="N699" s="655"/>
      <c r="O699" s="655"/>
      <c r="P699" s="153"/>
      <c r="Q699" s="153"/>
      <c r="R699" s="153"/>
      <c r="S699" s="153"/>
      <c r="T699" s="153"/>
      <c r="U699" s="153"/>
      <c r="V699" s="153"/>
      <c r="W699" s="153"/>
      <c r="X699" s="153"/>
      <c r="Y699" s="153"/>
    </row>
    <row r="700" spans="1:25">
      <c r="A700" s="153"/>
      <c r="B700" s="745"/>
      <c r="C700" s="153"/>
      <c r="D700" s="153"/>
      <c r="E700" s="153"/>
      <c r="F700" s="153"/>
      <c r="G700" s="153"/>
      <c r="H700" s="153"/>
      <c r="I700" s="153"/>
      <c r="J700" s="153"/>
      <c r="K700" s="153"/>
      <c r="L700" s="153"/>
      <c r="M700" s="654"/>
      <c r="N700" s="655"/>
      <c r="O700" s="655"/>
      <c r="P700" s="153"/>
      <c r="Q700" s="153"/>
      <c r="R700" s="153"/>
      <c r="S700" s="153"/>
      <c r="T700" s="153"/>
      <c r="U700" s="153"/>
      <c r="V700" s="153"/>
      <c r="W700" s="153"/>
      <c r="X700" s="153"/>
      <c r="Y700" s="153"/>
    </row>
    <row r="701" spans="1:25">
      <c r="A701" s="153"/>
      <c r="B701" s="745"/>
      <c r="C701" s="153"/>
      <c r="D701" s="153"/>
      <c r="E701" s="153"/>
      <c r="F701" s="153"/>
      <c r="G701" s="153"/>
      <c r="H701" s="153"/>
      <c r="I701" s="153"/>
      <c r="J701" s="153"/>
      <c r="K701" s="153"/>
      <c r="L701" s="153"/>
      <c r="M701" s="654"/>
      <c r="N701" s="655"/>
      <c r="O701" s="655"/>
      <c r="P701" s="153"/>
      <c r="Q701" s="153"/>
      <c r="R701" s="153"/>
      <c r="S701" s="153"/>
      <c r="T701" s="153"/>
      <c r="U701" s="153"/>
      <c r="V701" s="153"/>
      <c r="W701" s="153"/>
      <c r="X701" s="153"/>
      <c r="Y701" s="153"/>
    </row>
    <row r="702" spans="1:25">
      <c r="A702" s="153"/>
      <c r="B702" s="745"/>
      <c r="C702" s="153"/>
      <c r="D702" s="153"/>
      <c r="E702" s="153"/>
      <c r="F702" s="153"/>
      <c r="G702" s="153"/>
      <c r="H702" s="153"/>
      <c r="I702" s="153"/>
      <c r="J702" s="153"/>
      <c r="K702" s="153"/>
      <c r="L702" s="153"/>
      <c r="M702" s="654"/>
      <c r="N702" s="655"/>
      <c r="O702" s="655"/>
      <c r="P702" s="153"/>
      <c r="Q702" s="153"/>
      <c r="R702" s="153"/>
      <c r="S702" s="153"/>
      <c r="T702" s="153"/>
      <c r="U702" s="153"/>
      <c r="V702" s="153"/>
      <c r="W702" s="153"/>
      <c r="X702" s="153"/>
      <c r="Y702" s="153"/>
    </row>
    <row r="703" spans="1:25">
      <c r="A703" s="153"/>
      <c r="B703" s="745"/>
      <c r="C703" s="153"/>
      <c r="D703" s="153"/>
      <c r="E703" s="153"/>
      <c r="F703" s="153"/>
      <c r="G703" s="153"/>
      <c r="H703" s="153"/>
      <c r="I703" s="153"/>
      <c r="J703" s="153"/>
      <c r="K703" s="153"/>
      <c r="L703" s="153"/>
      <c r="M703" s="654"/>
      <c r="N703" s="655"/>
      <c r="O703" s="655"/>
      <c r="P703" s="153"/>
      <c r="Q703" s="153"/>
      <c r="R703" s="153"/>
      <c r="S703" s="153"/>
      <c r="T703" s="153"/>
      <c r="U703" s="153"/>
      <c r="V703" s="153"/>
      <c r="W703" s="153"/>
      <c r="X703" s="153"/>
      <c r="Y703" s="153"/>
    </row>
    <row r="704" spans="1:25">
      <c r="A704" s="153"/>
      <c r="B704" s="745"/>
      <c r="C704" s="153"/>
      <c r="D704" s="153"/>
      <c r="E704" s="153"/>
      <c r="F704" s="153"/>
      <c r="G704" s="153"/>
      <c r="H704" s="153"/>
      <c r="I704" s="153"/>
      <c r="J704" s="153"/>
      <c r="K704" s="153"/>
      <c r="L704" s="153"/>
      <c r="M704" s="654"/>
      <c r="N704" s="655"/>
      <c r="O704" s="655"/>
      <c r="P704" s="153"/>
      <c r="Q704" s="153"/>
      <c r="R704" s="153"/>
      <c r="S704" s="153"/>
      <c r="T704" s="153"/>
      <c r="U704" s="153"/>
      <c r="V704" s="153"/>
      <c r="W704" s="153"/>
      <c r="X704" s="153"/>
      <c r="Y704" s="153"/>
    </row>
    <row r="705" spans="1:25">
      <c r="A705" s="153"/>
      <c r="B705" s="745"/>
      <c r="C705" s="153"/>
      <c r="D705" s="153"/>
      <c r="E705" s="153"/>
      <c r="F705" s="153"/>
      <c r="G705" s="153"/>
      <c r="H705" s="153"/>
      <c r="I705" s="153"/>
      <c r="J705" s="153"/>
      <c r="K705" s="153"/>
      <c r="L705" s="153"/>
      <c r="M705" s="654"/>
      <c r="N705" s="655"/>
      <c r="O705" s="655"/>
      <c r="P705" s="153"/>
      <c r="Q705" s="153"/>
      <c r="R705" s="153"/>
      <c r="S705" s="153"/>
      <c r="T705" s="153"/>
      <c r="U705" s="153"/>
      <c r="V705" s="153"/>
      <c r="W705" s="153"/>
      <c r="X705" s="153"/>
      <c r="Y705" s="153"/>
    </row>
    <row r="706" spans="1:25">
      <c r="A706" s="153"/>
      <c r="B706" s="745"/>
      <c r="C706" s="153"/>
      <c r="D706" s="153"/>
      <c r="E706" s="153"/>
      <c r="F706" s="153"/>
      <c r="G706" s="153"/>
      <c r="H706" s="153"/>
      <c r="I706" s="153"/>
      <c r="J706" s="153"/>
      <c r="K706" s="153"/>
      <c r="L706" s="153"/>
      <c r="M706" s="654"/>
      <c r="N706" s="655"/>
      <c r="O706" s="655"/>
      <c r="P706" s="153"/>
      <c r="Q706" s="153"/>
      <c r="R706" s="153"/>
      <c r="S706" s="153"/>
      <c r="T706" s="153"/>
      <c r="U706" s="153"/>
      <c r="V706" s="153"/>
      <c r="W706" s="153"/>
      <c r="X706" s="153"/>
      <c r="Y706" s="153"/>
    </row>
    <row r="707" spans="1:25">
      <c r="A707" s="153"/>
      <c r="B707" s="745"/>
      <c r="C707" s="153"/>
      <c r="D707" s="153"/>
      <c r="E707" s="153"/>
      <c r="F707" s="153"/>
      <c r="G707" s="153"/>
      <c r="H707" s="153"/>
      <c r="I707" s="153"/>
      <c r="J707" s="153"/>
      <c r="K707" s="153"/>
      <c r="L707" s="153"/>
      <c r="M707" s="654"/>
      <c r="N707" s="655"/>
      <c r="O707" s="655"/>
      <c r="P707" s="153"/>
      <c r="Q707" s="153"/>
      <c r="R707" s="153"/>
      <c r="S707" s="153"/>
      <c r="T707" s="153"/>
      <c r="U707" s="153"/>
      <c r="V707" s="153"/>
      <c r="W707" s="153"/>
      <c r="X707" s="153"/>
      <c r="Y707" s="153"/>
    </row>
    <row r="708" spans="1:25">
      <c r="A708" s="153"/>
      <c r="B708" s="745"/>
      <c r="C708" s="153"/>
      <c r="D708" s="153"/>
      <c r="E708" s="153"/>
      <c r="F708" s="153"/>
      <c r="G708" s="153"/>
      <c r="H708" s="153"/>
      <c r="I708" s="153"/>
      <c r="J708" s="153"/>
      <c r="K708" s="153"/>
      <c r="L708" s="153"/>
      <c r="M708" s="654"/>
      <c r="N708" s="655"/>
      <c r="O708" s="655"/>
      <c r="P708" s="153"/>
      <c r="Q708" s="153"/>
      <c r="R708" s="153"/>
      <c r="S708" s="153"/>
      <c r="T708" s="153"/>
      <c r="U708" s="153"/>
      <c r="V708" s="153"/>
      <c r="W708" s="153"/>
      <c r="X708" s="153"/>
      <c r="Y708" s="153"/>
    </row>
    <row r="709" spans="1:25">
      <c r="A709" s="153"/>
      <c r="B709" s="745"/>
      <c r="C709" s="153"/>
      <c r="D709" s="153"/>
      <c r="E709" s="153"/>
      <c r="F709" s="153"/>
      <c r="G709" s="153"/>
      <c r="H709" s="153"/>
      <c r="I709" s="153"/>
      <c r="J709" s="153"/>
      <c r="K709" s="153"/>
      <c r="L709" s="153"/>
      <c r="M709" s="654"/>
      <c r="N709" s="655"/>
      <c r="O709" s="655"/>
      <c r="P709" s="153"/>
      <c r="Q709" s="153"/>
      <c r="R709" s="153"/>
      <c r="S709" s="153"/>
      <c r="T709" s="153"/>
      <c r="U709" s="153"/>
      <c r="V709" s="153"/>
      <c r="W709" s="153"/>
      <c r="X709" s="153"/>
      <c r="Y709" s="153"/>
    </row>
    <row r="710" spans="1:25">
      <c r="A710" s="153"/>
      <c r="B710" s="745"/>
      <c r="C710" s="153"/>
      <c r="D710" s="153"/>
      <c r="E710" s="153"/>
      <c r="F710" s="153"/>
      <c r="G710" s="153"/>
      <c r="H710" s="153"/>
      <c r="I710" s="153"/>
      <c r="J710" s="153"/>
      <c r="K710" s="153"/>
      <c r="L710" s="153"/>
      <c r="M710" s="654"/>
      <c r="N710" s="655"/>
      <c r="O710" s="655"/>
      <c r="P710" s="153"/>
      <c r="Q710" s="153"/>
      <c r="R710" s="153"/>
      <c r="S710" s="153"/>
      <c r="T710" s="153"/>
      <c r="U710" s="153"/>
      <c r="V710" s="153"/>
      <c r="W710" s="153"/>
      <c r="X710" s="153"/>
      <c r="Y710" s="153"/>
    </row>
    <row r="711" spans="1:25">
      <c r="A711" s="153"/>
      <c r="B711" s="745"/>
      <c r="C711" s="153"/>
      <c r="D711" s="153"/>
      <c r="E711" s="153"/>
      <c r="F711" s="153"/>
      <c r="G711" s="153"/>
      <c r="H711" s="153"/>
      <c r="I711" s="153"/>
      <c r="J711" s="153"/>
      <c r="K711" s="153"/>
      <c r="L711" s="153"/>
      <c r="M711" s="654"/>
      <c r="N711" s="655"/>
      <c r="O711" s="655"/>
      <c r="P711" s="153"/>
      <c r="Q711" s="153"/>
      <c r="R711" s="153"/>
      <c r="S711" s="153"/>
      <c r="T711" s="153"/>
      <c r="U711" s="153"/>
      <c r="V711" s="153"/>
      <c r="W711" s="153"/>
      <c r="X711" s="153"/>
      <c r="Y711" s="153"/>
    </row>
    <row r="712" spans="1:25">
      <c r="A712" s="153"/>
      <c r="B712" s="745"/>
      <c r="C712" s="153"/>
      <c r="D712" s="153"/>
      <c r="E712" s="153"/>
      <c r="F712" s="153"/>
      <c r="G712" s="153"/>
      <c r="H712" s="153"/>
      <c r="I712" s="153"/>
      <c r="J712" s="153"/>
      <c r="K712" s="153"/>
      <c r="L712" s="153"/>
      <c r="M712" s="654"/>
      <c r="N712" s="655"/>
      <c r="O712" s="655"/>
      <c r="P712" s="153"/>
      <c r="Q712" s="153"/>
      <c r="R712" s="153"/>
      <c r="S712" s="153"/>
      <c r="T712" s="153"/>
      <c r="U712" s="153"/>
      <c r="V712" s="153"/>
      <c r="W712" s="153"/>
      <c r="X712" s="153"/>
      <c r="Y712" s="153"/>
    </row>
    <row r="713" spans="1:25">
      <c r="A713" s="153"/>
      <c r="B713" s="745"/>
      <c r="C713" s="153"/>
      <c r="D713" s="153"/>
      <c r="E713" s="153"/>
      <c r="F713" s="153"/>
      <c r="G713" s="153"/>
      <c r="H713" s="153"/>
      <c r="I713" s="153"/>
      <c r="J713" s="153"/>
      <c r="K713" s="153"/>
      <c r="L713" s="153"/>
      <c r="M713" s="654"/>
      <c r="N713" s="655"/>
      <c r="O713" s="655"/>
      <c r="P713" s="153"/>
      <c r="Q713" s="153"/>
      <c r="R713" s="153"/>
      <c r="S713" s="153"/>
      <c r="T713" s="153"/>
      <c r="U713" s="153"/>
      <c r="V713" s="153"/>
      <c r="W713" s="153"/>
      <c r="X713" s="153"/>
      <c r="Y713" s="153"/>
    </row>
    <row r="714" spans="1:25">
      <c r="A714" s="153"/>
      <c r="B714" s="745"/>
      <c r="C714" s="153"/>
      <c r="D714" s="153"/>
      <c r="E714" s="153"/>
      <c r="F714" s="153"/>
      <c r="G714" s="153"/>
      <c r="H714" s="153"/>
      <c r="I714" s="153"/>
      <c r="J714" s="153"/>
      <c r="K714" s="153"/>
      <c r="L714" s="153"/>
      <c r="M714" s="654"/>
      <c r="N714" s="655"/>
      <c r="O714" s="655"/>
      <c r="P714" s="153"/>
      <c r="Q714" s="153"/>
      <c r="R714" s="153"/>
      <c r="S714" s="153"/>
      <c r="T714" s="153"/>
      <c r="U714" s="153"/>
      <c r="V714" s="153"/>
      <c r="W714" s="153"/>
      <c r="X714" s="153"/>
      <c r="Y714" s="153"/>
    </row>
    <row r="715" spans="1:25">
      <c r="A715" s="153"/>
      <c r="B715" s="745"/>
      <c r="C715" s="153"/>
      <c r="D715" s="153"/>
      <c r="E715" s="153"/>
      <c r="F715" s="153"/>
      <c r="G715" s="153"/>
      <c r="H715" s="153"/>
      <c r="I715" s="153"/>
      <c r="J715" s="153"/>
      <c r="K715" s="153"/>
      <c r="L715" s="153"/>
      <c r="M715" s="654"/>
      <c r="N715" s="655"/>
      <c r="O715" s="655"/>
      <c r="P715" s="153"/>
      <c r="Q715" s="153"/>
      <c r="R715" s="153"/>
      <c r="S715" s="153"/>
      <c r="T715" s="153"/>
      <c r="U715" s="153"/>
      <c r="V715" s="153"/>
      <c r="W715" s="153"/>
      <c r="X715" s="153"/>
      <c r="Y715" s="153"/>
    </row>
    <row r="716" spans="1:25">
      <c r="A716" s="153"/>
      <c r="B716" s="745"/>
      <c r="C716" s="153"/>
      <c r="D716" s="153"/>
      <c r="E716" s="153"/>
      <c r="F716" s="153"/>
      <c r="G716" s="153"/>
      <c r="H716" s="153"/>
      <c r="I716" s="153"/>
      <c r="J716" s="153"/>
      <c r="K716" s="153"/>
      <c r="L716" s="153"/>
      <c r="M716" s="654"/>
      <c r="N716" s="655"/>
      <c r="O716" s="655"/>
      <c r="P716" s="153"/>
      <c r="Q716" s="153"/>
      <c r="R716" s="153"/>
      <c r="S716" s="153"/>
      <c r="T716" s="153"/>
      <c r="U716" s="153"/>
      <c r="V716" s="153"/>
      <c r="W716" s="153"/>
      <c r="X716" s="153"/>
      <c r="Y716" s="153"/>
    </row>
    <row r="717" spans="1:25">
      <c r="A717" s="153"/>
      <c r="B717" s="745"/>
      <c r="C717" s="153"/>
      <c r="D717" s="153"/>
      <c r="E717" s="153"/>
      <c r="F717" s="153"/>
      <c r="G717" s="153"/>
      <c r="H717" s="153"/>
      <c r="I717" s="153"/>
      <c r="J717" s="153"/>
      <c r="K717" s="153"/>
      <c r="L717" s="153"/>
      <c r="M717" s="654"/>
      <c r="N717" s="655"/>
      <c r="O717" s="655"/>
      <c r="P717" s="153"/>
      <c r="Q717" s="153"/>
      <c r="R717" s="153"/>
      <c r="S717" s="153"/>
      <c r="T717" s="153"/>
      <c r="U717" s="153"/>
      <c r="V717" s="153"/>
      <c r="W717" s="153"/>
      <c r="X717" s="153"/>
      <c r="Y717" s="153"/>
    </row>
    <row r="718" spans="1:25">
      <c r="A718" s="153"/>
      <c r="B718" s="745"/>
      <c r="C718" s="153"/>
      <c r="D718" s="153"/>
      <c r="E718" s="153"/>
      <c r="F718" s="153"/>
      <c r="G718" s="153"/>
      <c r="H718" s="153"/>
      <c r="I718" s="153"/>
      <c r="J718" s="153"/>
      <c r="K718" s="153"/>
      <c r="L718" s="153"/>
      <c r="M718" s="654"/>
      <c r="N718" s="655"/>
      <c r="O718" s="655"/>
      <c r="P718" s="153"/>
      <c r="Q718" s="153"/>
      <c r="R718" s="153"/>
      <c r="S718" s="153"/>
      <c r="T718" s="153"/>
      <c r="U718" s="153"/>
      <c r="V718" s="153"/>
      <c r="W718" s="153"/>
      <c r="X718" s="153"/>
      <c r="Y718" s="153"/>
    </row>
    <row r="719" spans="1:25">
      <c r="A719" s="153"/>
      <c r="B719" s="745"/>
      <c r="C719" s="153"/>
      <c r="D719" s="153"/>
      <c r="E719" s="153"/>
      <c r="F719" s="153"/>
      <c r="G719" s="153"/>
      <c r="H719" s="153"/>
      <c r="I719" s="153"/>
      <c r="J719" s="153"/>
      <c r="K719" s="153"/>
      <c r="L719" s="153"/>
      <c r="M719" s="654"/>
      <c r="N719" s="655"/>
      <c r="O719" s="655"/>
      <c r="P719" s="153"/>
      <c r="Q719" s="153"/>
      <c r="R719" s="153"/>
      <c r="S719" s="153"/>
      <c r="T719" s="153"/>
      <c r="U719" s="153"/>
      <c r="V719" s="153"/>
      <c r="W719" s="153"/>
      <c r="X719" s="153"/>
      <c r="Y719" s="153"/>
    </row>
    <row r="720" spans="1:25">
      <c r="A720" s="153"/>
      <c r="B720" s="745"/>
      <c r="C720" s="153"/>
      <c r="D720" s="153"/>
      <c r="E720" s="153"/>
      <c r="F720" s="153"/>
      <c r="G720" s="153"/>
      <c r="H720" s="153"/>
      <c r="I720" s="153"/>
      <c r="J720" s="153"/>
      <c r="K720" s="153"/>
      <c r="L720" s="153"/>
      <c r="M720" s="654"/>
      <c r="N720" s="655"/>
      <c r="O720" s="655"/>
      <c r="P720" s="153"/>
      <c r="Q720" s="153"/>
      <c r="R720" s="153"/>
      <c r="S720" s="153"/>
      <c r="T720" s="153"/>
      <c r="U720" s="153"/>
      <c r="V720" s="153"/>
      <c r="W720" s="153"/>
      <c r="X720" s="153"/>
      <c r="Y720" s="153"/>
    </row>
    <row r="721" spans="1:25">
      <c r="A721" s="153"/>
      <c r="B721" s="745"/>
      <c r="C721" s="153"/>
      <c r="D721" s="153"/>
      <c r="E721" s="153"/>
      <c r="F721" s="153"/>
      <c r="G721" s="153"/>
      <c r="H721" s="153"/>
      <c r="I721" s="153"/>
      <c r="J721" s="153"/>
      <c r="K721" s="153"/>
      <c r="L721" s="153"/>
      <c r="M721" s="654"/>
      <c r="N721" s="655"/>
      <c r="O721" s="655"/>
      <c r="P721" s="153"/>
      <c r="Q721" s="153"/>
      <c r="R721" s="153"/>
      <c r="S721" s="153"/>
      <c r="T721" s="153"/>
      <c r="U721" s="153"/>
      <c r="V721" s="153"/>
      <c r="W721" s="153"/>
      <c r="X721" s="153"/>
      <c r="Y721" s="153"/>
    </row>
    <row r="722" spans="1:25">
      <c r="A722" s="153"/>
      <c r="B722" s="745"/>
      <c r="C722" s="153"/>
      <c r="D722" s="153"/>
      <c r="E722" s="153"/>
      <c r="F722" s="153"/>
      <c r="G722" s="153"/>
      <c r="H722" s="153"/>
      <c r="I722" s="153"/>
      <c r="J722" s="153"/>
      <c r="K722" s="153"/>
      <c r="L722" s="153"/>
      <c r="M722" s="654"/>
      <c r="N722" s="655"/>
      <c r="O722" s="655"/>
      <c r="P722" s="153"/>
      <c r="Q722" s="153"/>
      <c r="R722" s="153"/>
      <c r="S722" s="153"/>
      <c r="T722" s="153"/>
      <c r="U722" s="153"/>
      <c r="V722" s="153"/>
      <c r="W722" s="153"/>
      <c r="X722" s="153"/>
      <c r="Y722" s="153"/>
    </row>
    <row r="723" spans="1:25">
      <c r="A723" s="153"/>
      <c r="B723" s="745"/>
      <c r="C723" s="153"/>
      <c r="D723" s="153"/>
      <c r="E723" s="153"/>
      <c r="F723" s="153"/>
      <c r="G723" s="153"/>
      <c r="H723" s="153"/>
      <c r="I723" s="153"/>
      <c r="J723" s="153"/>
      <c r="K723" s="153"/>
      <c r="L723" s="153"/>
      <c r="M723" s="654"/>
      <c r="N723" s="655"/>
      <c r="O723" s="655"/>
      <c r="P723" s="153"/>
      <c r="Q723" s="153"/>
      <c r="R723" s="153"/>
      <c r="S723" s="153"/>
      <c r="T723" s="153"/>
      <c r="U723" s="153"/>
      <c r="V723" s="153"/>
      <c r="W723" s="153"/>
      <c r="X723" s="153"/>
      <c r="Y723" s="153"/>
    </row>
    <row r="724" spans="1:25">
      <c r="A724" s="153"/>
      <c r="B724" s="745"/>
      <c r="C724" s="153"/>
      <c r="D724" s="153"/>
      <c r="E724" s="153"/>
      <c r="F724" s="153"/>
      <c r="G724" s="153"/>
      <c r="H724" s="153"/>
      <c r="I724" s="153"/>
      <c r="J724" s="153"/>
      <c r="K724" s="153"/>
      <c r="L724" s="153"/>
      <c r="M724" s="654"/>
      <c r="N724" s="655"/>
      <c r="O724" s="655"/>
      <c r="P724" s="153"/>
      <c r="Q724" s="153"/>
      <c r="R724" s="153"/>
      <c r="S724" s="153"/>
      <c r="T724" s="153"/>
      <c r="U724" s="153"/>
      <c r="V724" s="153"/>
      <c r="W724" s="153"/>
      <c r="X724" s="153"/>
      <c r="Y724" s="153"/>
    </row>
    <row r="725" spans="1:25">
      <c r="A725" s="153"/>
      <c r="B725" s="745"/>
      <c r="C725" s="153"/>
      <c r="D725" s="153"/>
      <c r="E725" s="153"/>
      <c r="F725" s="153"/>
      <c r="G725" s="153"/>
      <c r="H725" s="153"/>
      <c r="I725" s="153"/>
      <c r="J725" s="153"/>
      <c r="K725" s="153"/>
      <c r="L725" s="153"/>
      <c r="M725" s="654"/>
      <c r="N725" s="655"/>
      <c r="O725" s="655"/>
      <c r="P725" s="153"/>
      <c r="Q725" s="153"/>
      <c r="R725" s="153"/>
      <c r="S725" s="153"/>
      <c r="T725" s="153"/>
      <c r="U725" s="153"/>
      <c r="V725" s="153"/>
      <c r="W725" s="153"/>
      <c r="X725" s="153"/>
      <c r="Y725" s="153"/>
    </row>
    <row r="726" spans="1:25">
      <c r="A726" s="153"/>
      <c r="B726" s="745"/>
      <c r="C726" s="153"/>
      <c r="D726" s="153"/>
      <c r="E726" s="153"/>
      <c r="F726" s="153"/>
      <c r="G726" s="153"/>
      <c r="H726" s="153"/>
      <c r="I726" s="153"/>
      <c r="J726" s="153"/>
      <c r="K726" s="153"/>
      <c r="L726" s="153"/>
      <c r="M726" s="654"/>
      <c r="N726" s="655"/>
      <c r="O726" s="655"/>
      <c r="P726" s="153"/>
      <c r="Q726" s="153"/>
      <c r="R726" s="153"/>
      <c r="S726" s="153"/>
      <c r="T726" s="153"/>
      <c r="U726" s="153"/>
      <c r="V726" s="153"/>
      <c r="W726" s="153"/>
      <c r="X726" s="153"/>
      <c r="Y726" s="153"/>
    </row>
    <row r="727" spans="1:25">
      <c r="A727" s="153"/>
      <c r="B727" s="745"/>
      <c r="C727" s="153"/>
      <c r="D727" s="153"/>
      <c r="E727" s="153"/>
      <c r="F727" s="153"/>
      <c r="G727" s="153"/>
      <c r="H727" s="153"/>
      <c r="I727" s="153"/>
      <c r="J727" s="153"/>
      <c r="K727" s="153"/>
      <c r="L727" s="153"/>
      <c r="M727" s="654"/>
      <c r="N727" s="655"/>
      <c r="O727" s="655"/>
      <c r="P727" s="153"/>
      <c r="Q727" s="153"/>
      <c r="R727" s="153"/>
      <c r="S727" s="153"/>
      <c r="T727" s="153"/>
      <c r="U727" s="153"/>
      <c r="V727" s="153"/>
      <c r="W727" s="153"/>
      <c r="X727" s="153"/>
      <c r="Y727" s="153"/>
    </row>
    <row r="728" spans="1:25">
      <c r="A728" s="153"/>
      <c r="B728" s="745"/>
      <c r="C728" s="153"/>
      <c r="D728" s="153"/>
      <c r="E728" s="153"/>
      <c r="F728" s="153"/>
      <c r="G728" s="153"/>
      <c r="H728" s="153"/>
      <c r="I728" s="153"/>
      <c r="J728" s="153"/>
      <c r="K728" s="153"/>
      <c r="L728" s="153"/>
      <c r="M728" s="654"/>
      <c r="N728" s="655"/>
      <c r="O728" s="655"/>
      <c r="P728" s="153"/>
      <c r="Q728" s="153"/>
      <c r="R728" s="153"/>
      <c r="S728" s="153"/>
      <c r="T728" s="153"/>
      <c r="U728" s="153"/>
      <c r="V728" s="153"/>
      <c r="W728" s="153"/>
      <c r="X728" s="153"/>
      <c r="Y728" s="153"/>
    </row>
    <row r="729" spans="1:25">
      <c r="A729" s="153"/>
      <c r="B729" s="745"/>
      <c r="C729" s="153"/>
      <c r="D729" s="153"/>
      <c r="E729" s="153"/>
      <c r="F729" s="153"/>
      <c r="G729" s="153"/>
      <c r="H729" s="153"/>
      <c r="I729" s="153"/>
      <c r="J729" s="153"/>
      <c r="K729" s="153"/>
      <c r="L729" s="153"/>
      <c r="M729" s="654"/>
      <c r="N729" s="655"/>
      <c r="O729" s="655"/>
      <c r="P729" s="153"/>
      <c r="Q729" s="153"/>
      <c r="R729" s="153"/>
      <c r="S729" s="153"/>
      <c r="T729" s="153"/>
      <c r="U729" s="153"/>
      <c r="V729" s="153"/>
      <c r="W729" s="153"/>
      <c r="X729" s="153"/>
      <c r="Y729" s="153"/>
    </row>
    <row r="730" spans="1:25">
      <c r="A730" s="153"/>
      <c r="B730" s="745"/>
      <c r="C730" s="153"/>
      <c r="D730" s="153"/>
      <c r="E730" s="153"/>
      <c r="F730" s="153"/>
      <c r="G730" s="153"/>
      <c r="H730" s="153"/>
      <c r="I730" s="153"/>
      <c r="J730" s="153"/>
      <c r="K730" s="153"/>
      <c r="L730" s="153"/>
      <c r="M730" s="654"/>
      <c r="N730" s="655"/>
      <c r="O730" s="655"/>
      <c r="P730" s="153"/>
      <c r="Q730" s="153"/>
      <c r="R730" s="153"/>
      <c r="S730" s="153"/>
      <c r="T730" s="153"/>
      <c r="U730" s="153"/>
      <c r="V730" s="153"/>
      <c r="W730" s="153"/>
      <c r="X730" s="153"/>
      <c r="Y730" s="153"/>
    </row>
    <row r="731" spans="1:25">
      <c r="A731" s="153"/>
      <c r="B731" s="745"/>
      <c r="C731" s="153"/>
      <c r="D731" s="153"/>
      <c r="E731" s="153"/>
      <c r="F731" s="153"/>
      <c r="G731" s="153"/>
      <c r="H731" s="153"/>
      <c r="I731" s="153"/>
      <c r="J731" s="153"/>
      <c r="K731" s="153"/>
      <c r="L731" s="153"/>
      <c r="M731" s="654"/>
      <c r="N731" s="655"/>
      <c r="O731" s="655"/>
      <c r="P731" s="153"/>
      <c r="Q731" s="153"/>
      <c r="R731" s="153"/>
      <c r="S731" s="153"/>
      <c r="T731" s="153"/>
      <c r="U731" s="153"/>
      <c r="V731" s="153"/>
      <c r="W731" s="153"/>
      <c r="X731" s="153"/>
      <c r="Y731" s="153"/>
    </row>
    <row r="732" spans="1:25">
      <c r="A732" s="153"/>
      <c r="B732" s="745"/>
      <c r="C732" s="153"/>
      <c r="D732" s="153"/>
      <c r="E732" s="153"/>
      <c r="F732" s="153"/>
      <c r="G732" s="153"/>
      <c r="H732" s="153"/>
      <c r="I732" s="153"/>
      <c r="J732" s="153"/>
      <c r="K732" s="153"/>
      <c r="L732" s="153"/>
      <c r="M732" s="654"/>
      <c r="N732" s="655"/>
      <c r="O732" s="655"/>
      <c r="P732" s="153"/>
      <c r="Q732" s="153"/>
      <c r="R732" s="153"/>
      <c r="S732" s="153"/>
      <c r="T732" s="153"/>
      <c r="U732" s="153"/>
      <c r="V732" s="153"/>
      <c r="W732" s="153"/>
      <c r="X732" s="153"/>
      <c r="Y732" s="153"/>
    </row>
    <row r="733" spans="1:25">
      <c r="A733" s="153"/>
      <c r="B733" s="745"/>
      <c r="C733" s="153"/>
      <c r="D733" s="153"/>
      <c r="E733" s="153"/>
      <c r="F733" s="153"/>
      <c r="G733" s="153"/>
      <c r="H733" s="153"/>
      <c r="I733" s="153"/>
      <c r="J733" s="153"/>
      <c r="K733" s="153"/>
      <c r="L733" s="153"/>
      <c r="M733" s="654"/>
      <c r="N733" s="655"/>
      <c r="O733" s="655"/>
      <c r="P733" s="153"/>
      <c r="Q733" s="153"/>
      <c r="R733" s="153"/>
      <c r="S733" s="153"/>
      <c r="T733" s="153"/>
      <c r="U733" s="153"/>
      <c r="V733" s="153"/>
      <c r="W733" s="153"/>
      <c r="X733" s="153"/>
      <c r="Y733" s="153"/>
    </row>
    <row r="734" spans="1:25">
      <c r="A734" s="153"/>
      <c r="B734" s="745"/>
      <c r="C734" s="153"/>
      <c r="D734" s="153"/>
      <c r="E734" s="153"/>
      <c r="F734" s="153"/>
      <c r="G734" s="153"/>
      <c r="H734" s="153"/>
      <c r="I734" s="153"/>
      <c r="J734" s="153"/>
      <c r="K734" s="153"/>
      <c r="L734" s="153"/>
      <c r="M734" s="654"/>
      <c r="N734" s="655"/>
      <c r="O734" s="655"/>
      <c r="P734" s="153"/>
      <c r="Q734" s="153"/>
      <c r="R734" s="153"/>
      <c r="S734" s="153"/>
      <c r="T734" s="153"/>
      <c r="U734" s="153"/>
      <c r="V734" s="153"/>
      <c r="W734" s="153"/>
      <c r="X734" s="153"/>
      <c r="Y734" s="153"/>
    </row>
    <row r="735" spans="1:25">
      <c r="A735" s="153"/>
      <c r="B735" s="745"/>
      <c r="C735" s="153"/>
      <c r="D735" s="153"/>
      <c r="E735" s="153"/>
      <c r="F735" s="153"/>
      <c r="G735" s="153"/>
      <c r="H735" s="153"/>
      <c r="I735" s="153"/>
      <c r="J735" s="153"/>
      <c r="K735" s="153"/>
      <c r="L735" s="153"/>
      <c r="M735" s="654"/>
      <c r="N735" s="655"/>
      <c r="O735" s="655"/>
      <c r="P735" s="153"/>
      <c r="Q735" s="153"/>
      <c r="R735" s="153"/>
      <c r="S735" s="153"/>
      <c r="T735" s="153"/>
      <c r="U735" s="153"/>
      <c r="V735" s="153"/>
      <c r="W735" s="153"/>
      <c r="X735" s="153"/>
      <c r="Y735" s="153"/>
    </row>
    <row r="736" spans="1:25">
      <c r="A736" s="153"/>
      <c r="B736" s="745"/>
      <c r="C736" s="153"/>
      <c r="D736" s="153"/>
      <c r="E736" s="153"/>
      <c r="F736" s="153"/>
      <c r="G736" s="153"/>
      <c r="H736" s="153"/>
      <c r="I736" s="153"/>
      <c r="J736" s="153"/>
      <c r="K736" s="153"/>
      <c r="L736" s="153"/>
      <c r="M736" s="654"/>
      <c r="N736" s="655"/>
      <c r="O736" s="655"/>
      <c r="P736" s="153"/>
      <c r="Q736" s="153"/>
      <c r="R736" s="153"/>
      <c r="S736" s="153"/>
      <c r="T736" s="153"/>
      <c r="U736" s="153"/>
      <c r="V736" s="153"/>
      <c r="W736" s="153"/>
      <c r="X736" s="153"/>
      <c r="Y736" s="153"/>
    </row>
    <row r="737" spans="1:25">
      <c r="A737" s="153"/>
      <c r="B737" s="745"/>
      <c r="C737" s="153"/>
      <c r="D737" s="153"/>
      <c r="E737" s="153"/>
      <c r="F737" s="153"/>
      <c r="G737" s="153"/>
      <c r="H737" s="153"/>
      <c r="I737" s="153"/>
      <c r="J737" s="153"/>
      <c r="K737" s="153"/>
      <c r="L737" s="153"/>
      <c r="M737" s="654"/>
      <c r="N737" s="655"/>
      <c r="O737" s="655"/>
      <c r="P737" s="153"/>
      <c r="Q737" s="153"/>
      <c r="R737" s="153"/>
      <c r="S737" s="153"/>
      <c r="T737" s="153"/>
      <c r="U737" s="153"/>
      <c r="V737" s="153"/>
      <c r="W737" s="153"/>
      <c r="X737" s="153"/>
      <c r="Y737" s="153"/>
    </row>
    <row r="738" spans="1:25">
      <c r="A738" s="153"/>
      <c r="B738" s="745"/>
      <c r="C738" s="153"/>
      <c r="D738" s="153"/>
      <c r="E738" s="153"/>
      <c r="F738" s="153"/>
      <c r="G738" s="153"/>
      <c r="H738" s="153"/>
      <c r="I738" s="153"/>
      <c r="J738" s="153"/>
      <c r="K738" s="153"/>
      <c r="L738" s="153"/>
      <c r="M738" s="654"/>
      <c r="N738" s="655"/>
      <c r="O738" s="655"/>
      <c r="P738" s="153"/>
      <c r="Q738" s="153"/>
      <c r="R738" s="153"/>
      <c r="S738" s="153"/>
      <c r="T738" s="153"/>
      <c r="U738" s="153"/>
      <c r="V738" s="153"/>
      <c r="W738" s="153"/>
      <c r="X738" s="153"/>
      <c r="Y738" s="153"/>
    </row>
    <row r="739" spans="1:25">
      <c r="A739" s="153"/>
      <c r="B739" s="745"/>
      <c r="C739" s="153"/>
      <c r="D739" s="153"/>
      <c r="E739" s="153"/>
      <c r="F739" s="153"/>
      <c r="G739" s="153"/>
      <c r="H739" s="153"/>
      <c r="I739" s="153"/>
      <c r="J739" s="153"/>
      <c r="K739" s="153"/>
      <c r="L739" s="153"/>
      <c r="M739" s="654"/>
      <c r="N739" s="655"/>
      <c r="O739" s="655"/>
      <c r="P739" s="153"/>
      <c r="Q739" s="153"/>
      <c r="R739" s="153"/>
      <c r="S739" s="153"/>
      <c r="T739" s="153"/>
      <c r="U739" s="153"/>
      <c r="V739" s="153"/>
      <c r="W739" s="153"/>
      <c r="X739" s="153"/>
      <c r="Y739" s="153"/>
    </row>
    <row r="740" spans="1:25">
      <c r="A740" s="153"/>
      <c r="B740" s="745"/>
      <c r="C740" s="153"/>
      <c r="D740" s="153"/>
      <c r="E740" s="153"/>
      <c r="F740" s="153"/>
      <c r="G740" s="153"/>
      <c r="H740" s="153"/>
      <c r="I740" s="153"/>
      <c r="J740" s="153"/>
      <c r="K740" s="153"/>
      <c r="L740" s="153"/>
      <c r="M740" s="654"/>
      <c r="N740" s="655"/>
      <c r="O740" s="655"/>
      <c r="P740" s="153"/>
      <c r="Q740" s="153"/>
      <c r="R740" s="153"/>
      <c r="S740" s="153"/>
      <c r="T740" s="153"/>
      <c r="U740" s="153"/>
      <c r="V740" s="153"/>
      <c r="W740" s="153"/>
      <c r="X740" s="153"/>
      <c r="Y740" s="153"/>
    </row>
    <row r="741" spans="1:25">
      <c r="A741" s="153"/>
      <c r="B741" s="745"/>
      <c r="C741" s="153"/>
      <c r="D741" s="153"/>
      <c r="E741" s="153"/>
      <c r="F741" s="153"/>
      <c r="G741" s="153"/>
      <c r="H741" s="153"/>
      <c r="I741" s="153"/>
      <c r="J741" s="153"/>
      <c r="K741" s="153"/>
      <c r="L741" s="153"/>
      <c r="M741" s="654"/>
      <c r="N741" s="655"/>
      <c r="O741" s="655"/>
      <c r="P741" s="153"/>
      <c r="Q741" s="153"/>
      <c r="R741" s="153"/>
      <c r="S741" s="153"/>
      <c r="T741" s="153"/>
      <c r="U741" s="153"/>
      <c r="V741" s="153"/>
      <c r="W741" s="153"/>
      <c r="X741" s="153"/>
      <c r="Y741" s="153"/>
    </row>
    <row r="742" spans="1:25">
      <c r="A742" s="153"/>
      <c r="B742" s="745"/>
      <c r="C742" s="153"/>
      <c r="D742" s="153"/>
      <c r="E742" s="153"/>
      <c r="F742" s="153"/>
      <c r="G742" s="153"/>
      <c r="H742" s="153"/>
      <c r="I742" s="153"/>
      <c r="J742" s="153"/>
      <c r="K742" s="153"/>
      <c r="L742" s="153"/>
      <c r="M742" s="654"/>
      <c r="N742" s="655"/>
      <c r="O742" s="655"/>
      <c r="P742" s="153"/>
      <c r="Q742" s="153"/>
      <c r="R742" s="153"/>
      <c r="S742" s="153"/>
      <c r="T742" s="153"/>
      <c r="U742" s="153"/>
      <c r="V742" s="153"/>
      <c r="W742" s="153"/>
      <c r="X742" s="153"/>
      <c r="Y742" s="153"/>
    </row>
    <row r="743" spans="1:25">
      <c r="A743" s="153"/>
      <c r="B743" s="745"/>
      <c r="C743" s="153"/>
      <c r="D743" s="153"/>
      <c r="E743" s="153"/>
      <c r="F743" s="153"/>
      <c r="G743" s="153"/>
      <c r="H743" s="153"/>
      <c r="I743" s="153"/>
      <c r="J743" s="153"/>
      <c r="K743" s="153"/>
      <c r="L743" s="153"/>
      <c r="M743" s="654"/>
      <c r="N743" s="655"/>
      <c r="O743" s="655"/>
      <c r="P743" s="153"/>
      <c r="Q743" s="153"/>
      <c r="R743" s="153"/>
      <c r="S743" s="153"/>
      <c r="T743" s="153"/>
      <c r="U743" s="153"/>
      <c r="V743" s="153"/>
      <c r="W743" s="153"/>
      <c r="X743" s="153"/>
      <c r="Y743" s="153"/>
    </row>
    <row r="744" spans="1:25">
      <c r="A744" s="153"/>
      <c r="B744" s="745"/>
      <c r="C744" s="153"/>
      <c r="D744" s="153"/>
      <c r="E744" s="153"/>
      <c r="F744" s="153"/>
      <c r="G744" s="153"/>
      <c r="H744" s="153"/>
      <c r="I744" s="153"/>
      <c r="J744" s="153"/>
      <c r="K744" s="153"/>
      <c r="L744" s="153"/>
      <c r="M744" s="654"/>
      <c r="N744" s="655"/>
      <c r="O744" s="655"/>
      <c r="P744" s="153"/>
      <c r="Q744" s="153"/>
      <c r="R744" s="153"/>
      <c r="S744" s="153"/>
      <c r="T744" s="153"/>
      <c r="U744" s="153"/>
      <c r="V744" s="153"/>
      <c r="W744" s="153"/>
      <c r="X744" s="153"/>
      <c r="Y744" s="153"/>
    </row>
    <row r="745" spans="1:25">
      <c r="A745" s="153"/>
      <c r="B745" s="745"/>
      <c r="C745" s="153"/>
      <c r="D745" s="153"/>
      <c r="E745" s="153"/>
      <c r="F745" s="153"/>
      <c r="G745" s="153"/>
      <c r="H745" s="153"/>
      <c r="I745" s="153"/>
      <c r="J745" s="153"/>
      <c r="K745" s="153"/>
      <c r="L745" s="153"/>
      <c r="M745" s="654"/>
      <c r="N745" s="655"/>
      <c r="O745" s="655"/>
      <c r="P745" s="153"/>
      <c r="Q745" s="153"/>
      <c r="R745" s="153"/>
      <c r="S745" s="153"/>
      <c r="T745" s="153"/>
      <c r="U745" s="153"/>
      <c r="V745" s="153"/>
      <c r="W745" s="153"/>
      <c r="X745" s="153"/>
      <c r="Y745" s="153"/>
    </row>
    <row r="746" spans="1:25">
      <c r="A746" s="153"/>
      <c r="B746" s="745"/>
      <c r="C746" s="153"/>
      <c r="D746" s="153"/>
      <c r="E746" s="153"/>
      <c r="F746" s="153"/>
      <c r="G746" s="153"/>
      <c r="H746" s="153"/>
      <c r="I746" s="153"/>
      <c r="J746" s="153"/>
      <c r="K746" s="153"/>
      <c r="L746" s="153"/>
      <c r="M746" s="654"/>
      <c r="N746" s="655"/>
      <c r="O746" s="655"/>
      <c r="P746" s="153"/>
      <c r="Q746" s="153"/>
      <c r="R746" s="153"/>
      <c r="S746" s="153"/>
      <c r="T746" s="153"/>
      <c r="U746" s="153"/>
      <c r="V746" s="153"/>
      <c r="W746" s="153"/>
      <c r="X746" s="153"/>
      <c r="Y746" s="153"/>
    </row>
    <row r="747" spans="1:25">
      <c r="A747" s="153"/>
      <c r="B747" s="745"/>
      <c r="C747" s="153"/>
      <c r="D747" s="153"/>
      <c r="E747" s="153"/>
      <c r="F747" s="153"/>
      <c r="G747" s="153"/>
      <c r="H747" s="153"/>
      <c r="I747" s="153"/>
      <c r="J747" s="153"/>
      <c r="K747" s="153"/>
      <c r="L747" s="153"/>
      <c r="M747" s="654"/>
      <c r="N747" s="655"/>
      <c r="O747" s="655"/>
      <c r="P747" s="153"/>
      <c r="Q747" s="153"/>
      <c r="R747" s="153"/>
      <c r="S747" s="153"/>
      <c r="T747" s="153"/>
      <c r="U747" s="153"/>
      <c r="V747" s="153"/>
      <c r="W747" s="153"/>
      <c r="X747" s="153"/>
      <c r="Y747" s="153"/>
    </row>
    <row r="748" spans="1:25">
      <c r="A748" s="153"/>
      <c r="B748" s="745"/>
      <c r="C748" s="153"/>
      <c r="D748" s="153"/>
      <c r="E748" s="153"/>
      <c r="F748" s="153"/>
      <c r="G748" s="153"/>
      <c r="H748" s="153"/>
      <c r="I748" s="153"/>
      <c r="J748" s="153"/>
      <c r="K748" s="153"/>
      <c r="L748" s="153"/>
      <c r="M748" s="654"/>
      <c r="N748" s="655"/>
      <c r="O748" s="655"/>
      <c r="P748" s="153"/>
      <c r="Q748" s="153"/>
      <c r="R748" s="153"/>
      <c r="S748" s="153"/>
      <c r="T748" s="153"/>
      <c r="U748" s="153"/>
      <c r="V748" s="153"/>
      <c r="W748" s="153"/>
      <c r="X748" s="153"/>
      <c r="Y748" s="153"/>
    </row>
    <row r="749" spans="1:25">
      <c r="A749" s="153"/>
      <c r="B749" s="745"/>
      <c r="C749" s="153"/>
      <c r="D749" s="153"/>
      <c r="E749" s="153"/>
      <c r="F749" s="153"/>
      <c r="G749" s="153"/>
      <c r="H749" s="153"/>
      <c r="I749" s="153"/>
      <c r="J749" s="153"/>
      <c r="K749" s="153"/>
      <c r="L749" s="153"/>
      <c r="M749" s="654"/>
      <c r="N749" s="655"/>
      <c r="O749" s="655"/>
      <c r="P749" s="153"/>
      <c r="Q749" s="153"/>
      <c r="R749" s="153"/>
      <c r="S749" s="153"/>
      <c r="T749" s="153"/>
      <c r="U749" s="153"/>
      <c r="V749" s="153"/>
      <c r="W749" s="153"/>
      <c r="X749" s="153"/>
      <c r="Y749" s="153"/>
    </row>
    <row r="750" spans="1:25">
      <c r="A750" s="153"/>
      <c r="B750" s="745"/>
      <c r="C750" s="153"/>
      <c r="D750" s="153"/>
      <c r="E750" s="153"/>
      <c r="F750" s="153"/>
      <c r="G750" s="153"/>
      <c r="H750" s="153"/>
      <c r="I750" s="153"/>
      <c r="J750" s="153"/>
      <c r="K750" s="153"/>
      <c r="L750" s="153"/>
      <c r="M750" s="654"/>
      <c r="N750" s="655"/>
      <c r="O750" s="655"/>
      <c r="P750" s="153"/>
      <c r="Q750" s="153"/>
      <c r="R750" s="153"/>
      <c r="S750" s="153"/>
      <c r="T750" s="153"/>
      <c r="U750" s="153"/>
      <c r="V750" s="153"/>
      <c r="W750" s="153"/>
      <c r="X750" s="153"/>
      <c r="Y750" s="153"/>
    </row>
    <row r="751" spans="1:25">
      <c r="A751" s="153"/>
      <c r="B751" s="745"/>
      <c r="C751" s="153"/>
      <c r="D751" s="153"/>
      <c r="E751" s="153"/>
      <c r="F751" s="153"/>
      <c r="G751" s="153"/>
      <c r="H751" s="153"/>
      <c r="I751" s="153"/>
      <c r="J751" s="153"/>
      <c r="K751" s="153"/>
      <c r="L751" s="153"/>
      <c r="M751" s="654"/>
      <c r="N751" s="655"/>
      <c r="O751" s="655"/>
      <c r="P751" s="153"/>
      <c r="Q751" s="153"/>
      <c r="R751" s="153"/>
      <c r="S751" s="153"/>
      <c r="T751" s="153"/>
      <c r="U751" s="153"/>
      <c r="V751" s="153"/>
      <c r="W751" s="153"/>
      <c r="X751" s="153"/>
      <c r="Y751" s="153"/>
    </row>
    <row r="752" spans="1:25">
      <c r="A752" s="153"/>
      <c r="B752" s="745"/>
      <c r="C752" s="153"/>
      <c r="D752" s="153"/>
      <c r="E752" s="153"/>
      <c r="F752" s="153"/>
      <c r="G752" s="153"/>
      <c r="H752" s="153"/>
      <c r="I752" s="153"/>
      <c r="J752" s="153"/>
      <c r="K752" s="153"/>
      <c r="L752" s="153"/>
      <c r="M752" s="654"/>
      <c r="N752" s="655"/>
      <c r="O752" s="655"/>
      <c r="P752" s="153"/>
      <c r="Q752" s="153"/>
      <c r="R752" s="153"/>
      <c r="S752" s="153"/>
      <c r="T752" s="153"/>
      <c r="U752" s="153"/>
      <c r="V752" s="153"/>
      <c r="W752" s="153"/>
      <c r="X752" s="153"/>
      <c r="Y752" s="153"/>
    </row>
    <row r="753" spans="1:25">
      <c r="A753" s="153"/>
      <c r="B753" s="745"/>
      <c r="C753" s="153"/>
      <c r="D753" s="153"/>
      <c r="E753" s="153"/>
      <c r="F753" s="153"/>
      <c r="G753" s="153"/>
      <c r="H753" s="153"/>
      <c r="I753" s="153"/>
      <c r="J753" s="153"/>
      <c r="K753" s="153"/>
      <c r="L753" s="153"/>
      <c r="M753" s="654"/>
      <c r="N753" s="655"/>
      <c r="O753" s="655"/>
      <c r="P753" s="153"/>
      <c r="Q753" s="153"/>
      <c r="R753" s="153"/>
      <c r="S753" s="153"/>
      <c r="T753" s="153"/>
      <c r="U753" s="153"/>
      <c r="V753" s="153"/>
      <c r="W753" s="153"/>
      <c r="X753" s="153"/>
      <c r="Y753" s="153"/>
    </row>
    <row r="754" spans="1:25">
      <c r="A754" s="153"/>
      <c r="B754" s="745"/>
      <c r="C754" s="153"/>
      <c r="D754" s="153"/>
      <c r="E754" s="153"/>
      <c r="F754" s="153"/>
      <c r="G754" s="153"/>
      <c r="H754" s="153"/>
      <c r="I754" s="153"/>
      <c r="J754" s="153"/>
      <c r="K754" s="153"/>
      <c r="L754" s="153"/>
      <c r="M754" s="654"/>
      <c r="N754" s="655"/>
      <c r="O754" s="655"/>
      <c r="P754" s="153"/>
      <c r="Q754" s="153"/>
      <c r="R754" s="153"/>
      <c r="S754" s="153"/>
      <c r="T754" s="153"/>
      <c r="U754" s="153"/>
      <c r="V754" s="153"/>
      <c r="W754" s="153"/>
      <c r="X754" s="153"/>
      <c r="Y754" s="153"/>
    </row>
    <row r="755" spans="1:25">
      <c r="A755" s="153"/>
      <c r="B755" s="745"/>
      <c r="C755" s="153"/>
      <c r="D755" s="153"/>
      <c r="E755" s="153"/>
      <c r="F755" s="153"/>
      <c r="G755" s="153"/>
      <c r="H755" s="153"/>
      <c r="I755" s="153"/>
      <c r="J755" s="153"/>
      <c r="K755" s="153"/>
      <c r="L755" s="153"/>
      <c r="M755" s="654"/>
      <c r="N755" s="655"/>
      <c r="O755" s="655"/>
      <c r="P755" s="153"/>
      <c r="Q755" s="153"/>
      <c r="R755" s="153"/>
      <c r="S755" s="153"/>
      <c r="T755" s="153"/>
      <c r="U755" s="153"/>
      <c r="V755" s="153"/>
      <c r="W755" s="153"/>
      <c r="X755" s="153"/>
      <c r="Y755" s="153"/>
    </row>
    <row r="756" spans="1:25">
      <c r="A756" s="153"/>
      <c r="B756" s="745"/>
      <c r="C756" s="153"/>
      <c r="D756" s="153"/>
      <c r="E756" s="153"/>
      <c r="F756" s="153"/>
      <c r="G756" s="153"/>
      <c r="H756" s="153"/>
      <c r="I756" s="153"/>
      <c r="J756" s="153"/>
      <c r="K756" s="153"/>
      <c r="L756" s="153"/>
      <c r="M756" s="654"/>
      <c r="N756" s="655"/>
      <c r="O756" s="655"/>
      <c r="P756" s="153"/>
      <c r="Q756" s="153"/>
      <c r="R756" s="153"/>
      <c r="S756" s="153"/>
      <c r="T756" s="153"/>
      <c r="U756" s="153"/>
      <c r="V756" s="153"/>
      <c r="W756" s="153"/>
      <c r="X756" s="153"/>
      <c r="Y756" s="153"/>
    </row>
    <row r="757" spans="1:25">
      <c r="A757" s="153"/>
      <c r="B757" s="745"/>
      <c r="C757" s="153"/>
      <c r="D757" s="153"/>
      <c r="E757" s="153"/>
      <c r="F757" s="153"/>
      <c r="G757" s="153"/>
      <c r="H757" s="153"/>
      <c r="I757" s="153"/>
      <c r="J757" s="153"/>
      <c r="K757" s="153"/>
      <c r="L757" s="153"/>
      <c r="M757" s="654"/>
      <c r="N757" s="655"/>
      <c r="O757" s="655"/>
      <c r="P757" s="153"/>
      <c r="Q757" s="153"/>
      <c r="R757" s="153"/>
      <c r="S757" s="153"/>
      <c r="T757" s="153"/>
      <c r="U757" s="153"/>
      <c r="V757" s="153"/>
      <c r="W757" s="153"/>
      <c r="X757" s="153"/>
      <c r="Y757" s="153"/>
    </row>
    <row r="758" spans="1:25">
      <c r="A758" s="153"/>
      <c r="B758" s="745"/>
      <c r="C758" s="153"/>
      <c r="D758" s="153"/>
      <c r="E758" s="153"/>
      <c r="F758" s="153"/>
      <c r="G758" s="153"/>
      <c r="H758" s="153"/>
      <c r="I758" s="153"/>
      <c r="J758" s="153"/>
      <c r="K758" s="153"/>
      <c r="L758" s="153"/>
      <c r="M758" s="654"/>
      <c r="N758" s="655"/>
      <c r="O758" s="655"/>
      <c r="P758" s="153"/>
      <c r="Q758" s="153"/>
      <c r="R758" s="153"/>
      <c r="S758" s="153"/>
      <c r="T758" s="153"/>
      <c r="U758" s="153"/>
      <c r="V758" s="153"/>
      <c r="W758" s="153"/>
      <c r="X758" s="153"/>
      <c r="Y758" s="153"/>
    </row>
    <row r="759" spans="1:25">
      <c r="A759" s="153"/>
      <c r="B759" s="745"/>
      <c r="C759" s="153"/>
      <c r="D759" s="153"/>
      <c r="E759" s="153"/>
      <c r="F759" s="153"/>
      <c r="G759" s="153"/>
      <c r="H759" s="153"/>
      <c r="I759" s="153"/>
      <c r="J759" s="153"/>
      <c r="K759" s="153"/>
      <c r="L759" s="153"/>
      <c r="M759" s="654"/>
      <c r="N759" s="655"/>
      <c r="O759" s="655"/>
      <c r="P759" s="153"/>
      <c r="Q759" s="153"/>
      <c r="R759" s="153"/>
      <c r="S759" s="153"/>
      <c r="T759" s="153"/>
      <c r="U759" s="153"/>
      <c r="V759" s="153"/>
      <c r="W759" s="153"/>
      <c r="X759" s="153"/>
      <c r="Y759" s="153"/>
    </row>
    <row r="760" spans="1:25">
      <c r="A760" s="153"/>
      <c r="B760" s="745"/>
      <c r="C760" s="153"/>
      <c r="D760" s="153"/>
      <c r="E760" s="153"/>
      <c r="F760" s="153"/>
      <c r="G760" s="153"/>
      <c r="H760" s="153"/>
      <c r="I760" s="153"/>
      <c r="J760" s="153"/>
      <c r="K760" s="153"/>
      <c r="L760" s="153"/>
      <c r="M760" s="654"/>
      <c r="N760" s="655"/>
      <c r="O760" s="655"/>
      <c r="P760" s="153"/>
      <c r="Q760" s="153"/>
      <c r="R760" s="153"/>
      <c r="S760" s="153"/>
      <c r="T760" s="153"/>
      <c r="U760" s="153"/>
      <c r="V760" s="153"/>
      <c r="W760" s="153"/>
      <c r="X760" s="153"/>
      <c r="Y760" s="153"/>
    </row>
    <row r="761" spans="1:25">
      <c r="A761" s="153"/>
      <c r="B761" s="745"/>
      <c r="C761" s="153"/>
      <c r="D761" s="153"/>
      <c r="E761" s="153"/>
      <c r="F761" s="153"/>
      <c r="G761" s="153"/>
      <c r="H761" s="153"/>
      <c r="I761" s="153"/>
      <c r="J761" s="153"/>
      <c r="K761" s="153"/>
      <c r="L761" s="153"/>
      <c r="M761" s="654"/>
      <c r="N761" s="655"/>
      <c r="O761" s="655"/>
      <c r="P761" s="153"/>
      <c r="Q761" s="153"/>
      <c r="R761" s="153"/>
      <c r="S761" s="153"/>
      <c r="T761" s="153"/>
      <c r="U761" s="153"/>
      <c r="V761" s="153"/>
      <c r="W761" s="153"/>
      <c r="X761" s="153"/>
      <c r="Y761" s="153"/>
    </row>
    <row r="762" spans="1:25">
      <c r="A762" s="153"/>
      <c r="B762" s="745"/>
      <c r="C762" s="153"/>
      <c r="D762" s="153"/>
      <c r="E762" s="153"/>
      <c r="F762" s="153"/>
      <c r="G762" s="153"/>
      <c r="H762" s="153"/>
      <c r="I762" s="153"/>
      <c r="J762" s="153"/>
      <c r="K762" s="153"/>
      <c r="L762" s="153"/>
      <c r="M762" s="654"/>
      <c r="N762" s="655"/>
      <c r="O762" s="655"/>
      <c r="P762" s="153"/>
      <c r="Q762" s="153"/>
      <c r="R762" s="153"/>
      <c r="S762" s="153"/>
      <c r="T762" s="153"/>
      <c r="U762" s="153"/>
      <c r="V762" s="153"/>
      <c r="W762" s="153"/>
      <c r="X762" s="153"/>
      <c r="Y762" s="153"/>
    </row>
    <row r="763" spans="1:25">
      <c r="A763" s="153"/>
      <c r="B763" s="745"/>
      <c r="C763" s="153"/>
      <c r="D763" s="153"/>
      <c r="E763" s="153"/>
      <c r="F763" s="153"/>
      <c r="G763" s="153"/>
      <c r="H763" s="153"/>
      <c r="I763" s="153"/>
      <c r="J763" s="153"/>
      <c r="K763" s="153"/>
      <c r="L763" s="153"/>
      <c r="M763" s="654"/>
      <c r="N763" s="655"/>
      <c r="O763" s="655"/>
      <c r="P763" s="153"/>
      <c r="Q763" s="153"/>
      <c r="R763" s="153"/>
      <c r="S763" s="153"/>
      <c r="T763" s="153"/>
      <c r="U763" s="153"/>
      <c r="V763" s="153"/>
      <c r="W763" s="153"/>
      <c r="X763" s="153"/>
      <c r="Y763" s="153"/>
    </row>
    <row r="764" spans="1:25">
      <c r="A764" s="153"/>
      <c r="B764" s="745"/>
      <c r="C764" s="153"/>
      <c r="D764" s="153"/>
      <c r="E764" s="153"/>
      <c r="F764" s="153"/>
      <c r="G764" s="153"/>
      <c r="H764" s="153"/>
      <c r="I764" s="153"/>
      <c r="J764" s="153"/>
      <c r="K764" s="153"/>
      <c r="L764" s="153"/>
      <c r="M764" s="654"/>
      <c r="N764" s="655"/>
      <c r="O764" s="655"/>
      <c r="P764" s="153"/>
      <c r="Q764" s="153"/>
      <c r="R764" s="153"/>
      <c r="S764" s="153"/>
      <c r="T764" s="153"/>
      <c r="U764" s="153"/>
      <c r="V764" s="153"/>
      <c r="W764" s="153"/>
      <c r="X764" s="153"/>
      <c r="Y764" s="153"/>
    </row>
    <row r="765" spans="1:25">
      <c r="A765" s="153"/>
      <c r="B765" s="745"/>
      <c r="C765" s="153"/>
      <c r="D765" s="153"/>
      <c r="E765" s="153"/>
      <c r="F765" s="153"/>
      <c r="G765" s="153"/>
      <c r="H765" s="153"/>
      <c r="I765" s="153"/>
      <c r="J765" s="153"/>
      <c r="K765" s="153"/>
      <c r="L765" s="153"/>
      <c r="M765" s="654"/>
      <c r="N765" s="655"/>
      <c r="O765" s="655"/>
      <c r="P765" s="153"/>
      <c r="Q765" s="153"/>
      <c r="R765" s="153"/>
      <c r="S765" s="153"/>
      <c r="T765" s="153"/>
      <c r="U765" s="153"/>
      <c r="V765" s="153"/>
      <c r="W765" s="153"/>
      <c r="X765" s="153"/>
      <c r="Y765" s="153"/>
    </row>
    <row r="766" spans="1:25">
      <c r="A766" s="153"/>
      <c r="B766" s="745"/>
      <c r="C766" s="153"/>
      <c r="D766" s="153"/>
      <c r="E766" s="153"/>
      <c r="F766" s="153"/>
      <c r="G766" s="153"/>
      <c r="H766" s="153"/>
      <c r="I766" s="153"/>
      <c r="J766" s="153"/>
      <c r="K766" s="153"/>
      <c r="L766" s="153"/>
      <c r="M766" s="654"/>
      <c r="N766" s="655"/>
      <c r="O766" s="655"/>
      <c r="P766" s="153"/>
      <c r="Q766" s="153"/>
      <c r="R766" s="153"/>
      <c r="S766" s="153"/>
      <c r="T766" s="153"/>
      <c r="U766" s="153"/>
      <c r="V766" s="153"/>
      <c r="W766" s="153"/>
      <c r="X766" s="153"/>
      <c r="Y766" s="153"/>
    </row>
    <row r="767" spans="1:25">
      <c r="A767" s="153"/>
      <c r="B767" s="745"/>
      <c r="C767" s="153"/>
      <c r="D767" s="153"/>
      <c r="E767" s="153"/>
      <c r="F767" s="153"/>
      <c r="G767" s="153"/>
      <c r="H767" s="153"/>
      <c r="I767" s="153"/>
      <c r="J767" s="153"/>
      <c r="K767" s="153"/>
      <c r="L767" s="153"/>
      <c r="M767" s="654"/>
      <c r="N767" s="655"/>
      <c r="O767" s="655"/>
      <c r="P767" s="153"/>
      <c r="Q767" s="153"/>
      <c r="R767" s="153"/>
      <c r="S767" s="153"/>
      <c r="T767" s="153"/>
      <c r="U767" s="153"/>
      <c r="V767" s="153"/>
      <c r="W767" s="153"/>
      <c r="X767" s="153"/>
      <c r="Y767" s="153"/>
    </row>
    <row r="768" spans="1:25">
      <c r="A768" s="153"/>
      <c r="B768" s="745"/>
      <c r="C768" s="153"/>
      <c r="D768" s="153"/>
      <c r="E768" s="153"/>
      <c r="F768" s="153"/>
      <c r="G768" s="153"/>
      <c r="H768" s="153"/>
      <c r="I768" s="153"/>
      <c r="J768" s="153"/>
      <c r="K768" s="153"/>
      <c r="L768" s="153"/>
      <c r="M768" s="654"/>
      <c r="N768" s="655"/>
      <c r="O768" s="655"/>
      <c r="P768" s="153"/>
      <c r="Q768" s="153"/>
      <c r="R768" s="153"/>
      <c r="S768" s="153"/>
      <c r="T768" s="153"/>
      <c r="U768" s="153"/>
      <c r="V768" s="153"/>
      <c r="W768" s="153"/>
      <c r="X768" s="153"/>
      <c r="Y768" s="153"/>
    </row>
    <row r="769" spans="1:25">
      <c r="A769" s="153"/>
      <c r="B769" s="745"/>
      <c r="C769" s="153"/>
      <c r="D769" s="153"/>
      <c r="E769" s="153"/>
      <c r="F769" s="153"/>
      <c r="G769" s="153"/>
      <c r="H769" s="153"/>
      <c r="I769" s="153"/>
      <c r="J769" s="153"/>
      <c r="K769" s="153"/>
      <c r="L769" s="153"/>
      <c r="M769" s="654"/>
      <c r="N769" s="655"/>
      <c r="O769" s="655"/>
      <c r="P769" s="153"/>
      <c r="Q769" s="153"/>
      <c r="R769" s="153"/>
      <c r="S769" s="153"/>
      <c r="T769" s="153"/>
      <c r="U769" s="153"/>
      <c r="V769" s="153"/>
      <c r="W769" s="153"/>
      <c r="X769" s="153"/>
      <c r="Y769" s="153"/>
    </row>
    <row r="770" spans="1:25">
      <c r="A770" s="153"/>
      <c r="B770" s="745"/>
      <c r="C770" s="153"/>
      <c r="D770" s="153"/>
      <c r="E770" s="153"/>
      <c r="F770" s="153"/>
      <c r="G770" s="153"/>
      <c r="H770" s="153"/>
      <c r="I770" s="153"/>
      <c r="J770" s="153"/>
      <c r="K770" s="153"/>
      <c r="L770" s="153"/>
      <c r="M770" s="654"/>
      <c r="N770" s="655"/>
      <c r="O770" s="655"/>
      <c r="P770" s="153"/>
      <c r="Q770" s="153"/>
      <c r="R770" s="153"/>
      <c r="S770" s="153"/>
      <c r="T770" s="153"/>
      <c r="U770" s="153"/>
      <c r="V770" s="153"/>
      <c r="W770" s="153"/>
      <c r="X770" s="153"/>
      <c r="Y770" s="153"/>
    </row>
    <row r="771" spans="1:25">
      <c r="A771" s="153"/>
      <c r="B771" s="745"/>
      <c r="C771" s="153"/>
      <c r="D771" s="153"/>
      <c r="E771" s="153"/>
      <c r="F771" s="153"/>
      <c r="G771" s="153"/>
      <c r="H771" s="153"/>
      <c r="I771" s="153"/>
      <c r="J771" s="153"/>
      <c r="K771" s="153"/>
      <c r="L771" s="153"/>
      <c r="M771" s="654"/>
      <c r="N771" s="655"/>
      <c r="O771" s="655"/>
      <c r="P771" s="153"/>
      <c r="Q771" s="153"/>
      <c r="R771" s="153"/>
      <c r="S771" s="153"/>
      <c r="T771" s="153"/>
      <c r="U771" s="153"/>
      <c r="V771" s="153"/>
      <c r="W771" s="153"/>
      <c r="X771" s="153"/>
      <c r="Y771" s="153"/>
    </row>
    <row r="772" spans="1:25">
      <c r="A772" s="153"/>
      <c r="B772" s="745"/>
      <c r="C772" s="153"/>
      <c r="D772" s="153"/>
      <c r="E772" s="153"/>
      <c r="F772" s="153"/>
      <c r="G772" s="153"/>
      <c r="H772" s="153"/>
      <c r="I772" s="153"/>
      <c r="J772" s="153"/>
      <c r="K772" s="153"/>
      <c r="L772" s="153"/>
      <c r="M772" s="654"/>
      <c r="N772" s="655"/>
      <c r="O772" s="655"/>
      <c r="P772" s="153"/>
      <c r="Q772" s="153"/>
      <c r="R772" s="153"/>
      <c r="S772" s="153"/>
      <c r="T772" s="153"/>
      <c r="U772" s="153"/>
      <c r="V772" s="153"/>
      <c r="W772" s="153"/>
      <c r="X772" s="153"/>
      <c r="Y772" s="153"/>
    </row>
    <row r="773" spans="1:25">
      <c r="A773" s="153"/>
      <c r="B773" s="745"/>
      <c r="C773" s="153"/>
      <c r="D773" s="153"/>
      <c r="E773" s="153"/>
      <c r="F773" s="153"/>
      <c r="G773" s="153"/>
      <c r="H773" s="153"/>
      <c r="I773" s="153"/>
      <c r="J773" s="153"/>
      <c r="K773" s="153"/>
      <c r="L773" s="153"/>
      <c r="M773" s="654"/>
      <c r="N773" s="655"/>
      <c r="O773" s="655"/>
      <c r="P773" s="153"/>
      <c r="Q773" s="153"/>
      <c r="R773" s="153"/>
      <c r="S773" s="153"/>
      <c r="T773" s="153"/>
      <c r="U773" s="153"/>
      <c r="V773" s="153"/>
      <c r="W773" s="153"/>
      <c r="X773" s="153"/>
      <c r="Y773" s="153"/>
    </row>
    <row r="774" spans="1:25">
      <c r="A774" s="153"/>
      <c r="B774" s="745"/>
      <c r="C774" s="153"/>
      <c r="D774" s="153"/>
      <c r="E774" s="153"/>
      <c r="F774" s="153"/>
      <c r="G774" s="153"/>
      <c r="H774" s="153"/>
      <c r="I774" s="153"/>
      <c r="J774" s="153"/>
      <c r="K774" s="153"/>
      <c r="L774" s="153"/>
      <c r="M774" s="654"/>
      <c r="N774" s="655"/>
      <c r="O774" s="655"/>
      <c r="P774" s="153"/>
      <c r="Q774" s="153"/>
      <c r="R774" s="153"/>
      <c r="S774" s="153"/>
      <c r="T774" s="153"/>
      <c r="U774" s="153"/>
      <c r="V774" s="153"/>
      <c r="W774" s="153"/>
      <c r="X774" s="153"/>
      <c r="Y774" s="153"/>
    </row>
    <row r="775" spans="1:25">
      <c r="A775" s="153"/>
      <c r="B775" s="745"/>
      <c r="C775" s="153"/>
      <c r="D775" s="153"/>
      <c r="E775" s="153"/>
      <c r="F775" s="153"/>
      <c r="G775" s="153"/>
      <c r="H775" s="153"/>
      <c r="I775" s="153"/>
      <c r="J775" s="153"/>
      <c r="K775" s="153"/>
      <c r="L775" s="153"/>
      <c r="M775" s="654"/>
      <c r="N775" s="655"/>
      <c r="O775" s="655"/>
      <c r="P775" s="153"/>
      <c r="Q775" s="153"/>
      <c r="R775" s="153"/>
      <c r="S775" s="153"/>
      <c r="T775" s="153"/>
      <c r="U775" s="153"/>
      <c r="V775" s="153"/>
      <c r="W775" s="153"/>
      <c r="X775" s="153"/>
      <c r="Y775" s="153"/>
    </row>
    <row r="776" spans="1:25">
      <c r="A776" s="153"/>
      <c r="B776" s="745"/>
      <c r="C776" s="153"/>
      <c r="D776" s="153"/>
      <c r="E776" s="153"/>
      <c r="F776" s="153"/>
      <c r="G776" s="153"/>
      <c r="H776" s="153"/>
      <c r="I776" s="153"/>
      <c r="J776" s="153"/>
      <c r="K776" s="153"/>
      <c r="L776" s="153"/>
      <c r="M776" s="654"/>
      <c r="N776" s="655"/>
      <c r="O776" s="655"/>
      <c r="P776" s="153"/>
      <c r="Q776" s="153"/>
      <c r="R776" s="153"/>
      <c r="S776" s="153"/>
      <c r="T776" s="153"/>
      <c r="U776" s="153"/>
      <c r="V776" s="153"/>
      <c r="W776" s="153"/>
      <c r="X776" s="153"/>
      <c r="Y776" s="153"/>
    </row>
    <row r="777" spans="1:25">
      <c r="A777" s="153"/>
      <c r="B777" s="745"/>
      <c r="C777" s="153"/>
      <c r="D777" s="153"/>
      <c r="E777" s="153"/>
      <c r="F777" s="153"/>
      <c r="G777" s="153"/>
      <c r="H777" s="153"/>
      <c r="I777" s="153"/>
      <c r="J777" s="153"/>
      <c r="K777" s="153"/>
      <c r="L777" s="153"/>
      <c r="M777" s="654"/>
      <c r="N777" s="655"/>
      <c r="O777" s="655"/>
      <c r="P777" s="153"/>
      <c r="Q777" s="153"/>
      <c r="R777" s="153"/>
      <c r="S777" s="153"/>
      <c r="T777" s="153"/>
      <c r="U777" s="153"/>
      <c r="V777" s="153"/>
      <c r="W777" s="153"/>
      <c r="X777" s="153"/>
      <c r="Y777" s="153"/>
    </row>
    <row r="778" spans="1:25">
      <c r="A778" s="153"/>
      <c r="B778" s="745"/>
      <c r="C778" s="153"/>
      <c r="D778" s="153"/>
      <c r="E778" s="153"/>
      <c r="F778" s="153"/>
      <c r="G778" s="153"/>
      <c r="H778" s="153"/>
      <c r="I778" s="153"/>
      <c r="J778" s="153"/>
      <c r="K778" s="153"/>
      <c r="L778" s="153"/>
      <c r="M778" s="654"/>
      <c r="N778" s="655"/>
      <c r="O778" s="655"/>
      <c r="P778" s="153"/>
      <c r="Q778" s="153"/>
      <c r="R778" s="153"/>
      <c r="S778" s="153"/>
      <c r="T778" s="153"/>
      <c r="U778" s="153"/>
      <c r="V778" s="153"/>
      <c r="W778" s="153"/>
      <c r="X778" s="153"/>
      <c r="Y778" s="153"/>
    </row>
    <row r="779" spans="1:25">
      <c r="A779" s="153"/>
      <c r="B779" s="745"/>
      <c r="C779" s="153"/>
      <c r="D779" s="153"/>
      <c r="E779" s="153"/>
      <c r="F779" s="153"/>
      <c r="G779" s="153"/>
      <c r="H779" s="153"/>
      <c r="I779" s="153"/>
      <c r="J779" s="153"/>
      <c r="K779" s="153"/>
      <c r="L779" s="153"/>
      <c r="M779" s="654"/>
      <c r="N779" s="655"/>
      <c r="O779" s="655"/>
      <c r="P779" s="153"/>
      <c r="Q779" s="153"/>
      <c r="R779" s="153"/>
      <c r="S779" s="153"/>
      <c r="T779" s="153"/>
      <c r="U779" s="153"/>
      <c r="V779" s="153"/>
      <c r="W779" s="153"/>
      <c r="X779" s="153"/>
      <c r="Y779" s="153"/>
    </row>
    <row r="780" spans="1:25">
      <c r="A780" s="153"/>
      <c r="B780" s="745"/>
      <c r="C780" s="153"/>
      <c r="D780" s="153"/>
      <c r="E780" s="153"/>
      <c r="F780" s="153"/>
      <c r="G780" s="153"/>
      <c r="H780" s="153"/>
      <c r="I780" s="153"/>
      <c r="J780" s="153"/>
      <c r="K780" s="153"/>
      <c r="L780" s="153"/>
      <c r="M780" s="654"/>
      <c r="N780" s="655"/>
      <c r="O780" s="655"/>
      <c r="P780" s="153"/>
      <c r="Q780" s="153"/>
      <c r="R780" s="153"/>
      <c r="S780" s="153"/>
      <c r="T780" s="153"/>
      <c r="U780" s="153"/>
      <c r="V780" s="153"/>
      <c r="W780" s="153"/>
      <c r="X780" s="153"/>
      <c r="Y780" s="153"/>
    </row>
    <row r="781" spans="1:25">
      <c r="A781" s="153"/>
      <c r="B781" s="745"/>
      <c r="C781" s="153"/>
      <c r="D781" s="153"/>
      <c r="E781" s="153"/>
      <c r="F781" s="153"/>
      <c r="G781" s="153"/>
      <c r="H781" s="153"/>
      <c r="I781" s="153"/>
      <c r="J781" s="153"/>
      <c r="K781" s="153"/>
      <c r="L781" s="153"/>
      <c r="M781" s="654"/>
      <c r="N781" s="655"/>
      <c r="O781" s="655"/>
      <c r="P781" s="153"/>
      <c r="Q781" s="153"/>
      <c r="R781" s="153"/>
      <c r="S781" s="153"/>
      <c r="T781" s="153"/>
      <c r="U781" s="153"/>
      <c r="V781" s="153"/>
      <c r="W781" s="153"/>
      <c r="X781" s="153"/>
      <c r="Y781" s="153"/>
    </row>
    <row r="782" spans="1:25">
      <c r="A782" s="153"/>
      <c r="B782" s="745"/>
      <c r="C782" s="153"/>
      <c r="D782" s="153"/>
      <c r="E782" s="153"/>
      <c r="F782" s="153"/>
      <c r="G782" s="153"/>
      <c r="H782" s="153"/>
      <c r="I782" s="153"/>
      <c r="J782" s="153"/>
      <c r="K782" s="153"/>
      <c r="L782" s="153"/>
      <c r="M782" s="654"/>
      <c r="N782" s="655"/>
      <c r="O782" s="655"/>
      <c r="P782" s="153"/>
      <c r="Q782" s="153"/>
      <c r="R782" s="153"/>
      <c r="S782" s="153"/>
      <c r="T782" s="153"/>
      <c r="U782" s="153"/>
      <c r="V782" s="153"/>
      <c r="W782" s="153"/>
      <c r="X782" s="153"/>
      <c r="Y782" s="153"/>
    </row>
    <row r="783" spans="1:25">
      <c r="A783" s="153"/>
      <c r="B783" s="745"/>
      <c r="C783" s="153"/>
      <c r="D783" s="153"/>
      <c r="E783" s="153"/>
      <c r="F783" s="153"/>
      <c r="G783" s="153"/>
      <c r="H783" s="153"/>
      <c r="I783" s="153"/>
      <c r="J783" s="153"/>
      <c r="K783" s="153"/>
      <c r="L783" s="153"/>
      <c r="M783" s="654"/>
      <c r="N783" s="655"/>
      <c r="O783" s="655"/>
      <c r="P783" s="153"/>
      <c r="Q783" s="153"/>
      <c r="R783" s="153"/>
      <c r="S783" s="153"/>
      <c r="T783" s="153"/>
      <c r="U783" s="153"/>
      <c r="V783" s="153"/>
      <c r="W783" s="153"/>
      <c r="X783" s="153"/>
      <c r="Y783" s="153"/>
    </row>
    <row r="784" spans="1:25">
      <c r="A784" s="153"/>
      <c r="B784" s="745"/>
      <c r="C784" s="153"/>
      <c r="D784" s="153"/>
      <c r="E784" s="153"/>
      <c r="F784" s="153"/>
      <c r="G784" s="153"/>
      <c r="H784" s="153"/>
      <c r="I784" s="153"/>
      <c r="J784" s="153"/>
      <c r="K784" s="153"/>
      <c r="L784" s="153"/>
      <c r="M784" s="654"/>
      <c r="N784" s="655"/>
      <c r="O784" s="655"/>
      <c r="P784" s="153"/>
      <c r="Q784" s="153"/>
      <c r="R784" s="153"/>
      <c r="S784" s="153"/>
      <c r="T784" s="153"/>
      <c r="U784" s="153"/>
      <c r="V784" s="153"/>
      <c r="W784" s="153"/>
      <c r="X784" s="153"/>
      <c r="Y784" s="153"/>
    </row>
    <row r="785" spans="1:25">
      <c r="A785" s="153"/>
      <c r="B785" s="745"/>
      <c r="C785" s="153"/>
      <c r="D785" s="153"/>
      <c r="E785" s="153"/>
      <c r="F785" s="153"/>
      <c r="G785" s="153"/>
      <c r="H785" s="153"/>
      <c r="I785" s="153"/>
      <c r="J785" s="153"/>
      <c r="K785" s="153"/>
      <c r="L785" s="153"/>
      <c r="M785" s="654"/>
      <c r="N785" s="655"/>
      <c r="O785" s="655"/>
      <c r="P785" s="153"/>
      <c r="Q785" s="153"/>
      <c r="R785" s="153"/>
      <c r="S785" s="153"/>
      <c r="T785" s="153"/>
      <c r="U785" s="153"/>
      <c r="V785" s="153"/>
      <c r="W785" s="153"/>
      <c r="X785" s="153"/>
      <c r="Y785" s="153"/>
    </row>
    <row r="786" spans="1:25">
      <c r="A786" s="153"/>
      <c r="B786" s="745"/>
      <c r="C786" s="153"/>
      <c r="D786" s="153"/>
      <c r="E786" s="153"/>
      <c r="F786" s="153"/>
      <c r="G786" s="153"/>
      <c r="H786" s="153"/>
      <c r="I786" s="153"/>
      <c r="J786" s="153"/>
      <c r="K786" s="153"/>
      <c r="L786" s="153"/>
      <c r="M786" s="654"/>
      <c r="N786" s="655"/>
      <c r="O786" s="655"/>
      <c r="P786" s="153"/>
      <c r="Q786" s="153"/>
      <c r="R786" s="153"/>
      <c r="S786" s="153"/>
      <c r="T786" s="153"/>
      <c r="U786" s="153"/>
      <c r="V786" s="153"/>
      <c r="W786" s="153"/>
      <c r="X786" s="153"/>
      <c r="Y786" s="153"/>
    </row>
    <row r="787" spans="1:25">
      <c r="A787" s="153"/>
      <c r="B787" s="745"/>
      <c r="C787" s="153"/>
      <c r="D787" s="153"/>
      <c r="E787" s="153"/>
      <c r="F787" s="153"/>
      <c r="G787" s="153"/>
      <c r="H787" s="153"/>
      <c r="I787" s="153"/>
      <c r="J787" s="153"/>
      <c r="K787" s="153"/>
      <c r="L787" s="153"/>
      <c r="M787" s="654"/>
      <c r="N787" s="655"/>
      <c r="O787" s="655"/>
      <c r="P787" s="153"/>
      <c r="Q787" s="153"/>
      <c r="R787" s="153"/>
      <c r="S787" s="153"/>
      <c r="T787" s="153"/>
      <c r="U787" s="153"/>
      <c r="V787" s="153"/>
      <c r="W787" s="153"/>
      <c r="X787" s="153"/>
      <c r="Y787" s="153"/>
    </row>
    <row r="788" spans="1:25">
      <c r="A788" s="153"/>
      <c r="B788" s="745"/>
      <c r="C788" s="153"/>
      <c r="D788" s="153"/>
      <c r="E788" s="153"/>
      <c r="F788" s="153"/>
      <c r="G788" s="153"/>
      <c r="H788" s="153"/>
      <c r="I788" s="153"/>
      <c r="J788" s="153"/>
      <c r="K788" s="153"/>
      <c r="L788" s="153"/>
      <c r="M788" s="654"/>
      <c r="N788" s="655"/>
      <c r="O788" s="655"/>
      <c r="P788" s="153"/>
      <c r="Q788" s="153"/>
      <c r="R788" s="153"/>
      <c r="S788" s="153"/>
      <c r="T788" s="153"/>
      <c r="U788" s="153"/>
      <c r="V788" s="153"/>
      <c r="W788" s="153"/>
      <c r="X788" s="153"/>
      <c r="Y788" s="153"/>
    </row>
    <row r="789" spans="1:25">
      <c r="A789" s="153"/>
      <c r="B789" s="745"/>
      <c r="C789" s="153"/>
      <c r="D789" s="153"/>
      <c r="E789" s="153"/>
      <c r="F789" s="153"/>
      <c r="G789" s="153"/>
      <c r="H789" s="153"/>
      <c r="I789" s="153"/>
      <c r="J789" s="153"/>
      <c r="K789" s="153"/>
      <c r="L789" s="153"/>
      <c r="M789" s="654"/>
      <c r="N789" s="655"/>
      <c r="O789" s="655"/>
      <c r="P789" s="153"/>
      <c r="Q789" s="153"/>
      <c r="R789" s="153"/>
      <c r="S789" s="153"/>
      <c r="T789" s="153"/>
      <c r="U789" s="153"/>
      <c r="V789" s="153"/>
      <c r="W789" s="153"/>
      <c r="X789" s="153"/>
      <c r="Y789" s="153"/>
    </row>
    <row r="790" spans="1:25">
      <c r="A790" s="153"/>
      <c r="B790" s="745"/>
      <c r="C790" s="153"/>
      <c r="D790" s="153"/>
      <c r="E790" s="153"/>
      <c r="F790" s="153"/>
      <c r="G790" s="153"/>
      <c r="H790" s="153"/>
      <c r="I790" s="153"/>
      <c r="J790" s="153"/>
      <c r="K790" s="153"/>
      <c r="L790" s="153"/>
      <c r="M790" s="654"/>
      <c r="N790" s="655"/>
      <c r="O790" s="655"/>
      <c r="P790" s="153"/>
      <c r="Q790" s="153"/>
      <c r="R790" s="153"/>
      <c r="S790" s="153"/>
      <c r="T790" s="153"/>
      <c r="U790" s="153"/>
      <c r="V790" s="153"/>
      <c r="W790" s="153"/>
      <c r="X790" s="153"/>
      <c r="Y790" s="153"/>
    </row>
    <row r="791" spans="1:25">
      <c r="A791" s="153"/>
      <c r="B791" s="745"/>
      <c r="C791" s="153"/>
      <c r="D791" s="153"/>
      <c r="E791" s="153"/>
      <c r="F791" s="153"/>
      <c r="G791" s="153"/>
      <c r="H791" s="153"/>
      <c r="I791" s="153"/>
      <c r="J791" s="153"/>
      <c r="K791" s="153"/>
      <c r="L791" s="153"/>
      <c r="M791" s="654"/>
      <c r="N791" s="655"/>
      <c r="O791" s="655"/>
      <c r="P791" s="153"/>
      <c r="Q791" s="153"/>
      <c r="R791" s="153"/>
      <c r="S791" s="153"/>
      <c r="T791" s="153"/>
      <c r="U791" s="153"/>
      <c r="V791" s="153"/>
      <c r="W791" s="153"/>
      <c r="X791" s="153"/>
      <c r="Y791" s="153"/>
    </row>
    <row r="792" spans="1:25">
      <c r="A792" s="153"/>
      <c r="B792" s="745"/>
      <c r="C792" s="153"/>
      <c r="D792" s="153"/>
      <c r="E792" s="153"/>
      <c r="F792" s="153"/>
      <c r="G792" s="153"/>
      <c r="H792" s="153"/>
      <c r="I792" s="153"/>
      <c r="J792" s="153"/>
      <c r="K792" s="153"/>
      <c r="L792" s="153"/>
      <c r="M792" s="654"/>
      <c r="N792" s="655"/>
      <c r="O792" s="655"/>
      <c r="P792" s="153"/>
      <c r="Q792" s="153"/>
      <c r="R792" s="153"/>
      <c r="S792" s="153"/>
      <c r="T792" s="153"/>
      <c r="U792" s="153"/>
      <c r="V792" s="153"/>
      <c r="W792" s="153"/>
      <c r="X792" s="153"/>
      <c r="Y792" s="153"/>
    </row>
    <row r="793" spans="1:25">
      <c r="A793" s="153"/>
      <c r="B793" s="745"/>
      <c r="C793" s="153"/>
      <c r="D793" s="153"/>
      <c r="E793" s="153"/>
      <c r="F793" s="153"/>
      <c r="G793" s="153"/>
      <c r="H793" s="153"/>
      <c r="I793" s="153"/>
      <c r="J793" s="153"/>
      <c r="K793" s="153"/>
      <c r="L793" s="153"/>
      <c r="M793" s="654"/>
      <c r="N793" s="655"/>
      <c r="O793" s="655"/>
      <c r="P793" s="153"/>
      <c r="Q793" s="153"/>
      <c r="R793" s="153"/>
      <c r="S793" s="153"/>
      <c r="T793" s="153"/>
      <c r="U793" s="153"/>
      <c r="V793" s="153"/>
      <c r="W793" s="153"/>
      <c r="X793" s="153"/>
      <c r="Y793" s="153"/>
    </row>
    <row r="794" spans="1:25">
      <c r="A794" s="153"/>
      <c r="B794" s="745"/>
      <c r="C794" s="153"/>
      <c r="D794" s="153"/>
      <c r="E794" s="153"/>
      <c r="F794" s="153"/>
      <c r="G794" s="153"/>
      <c r="H794" s="153"/>
      <c r="I794" s="153"/>
      <c r="J794" s="153"/>
      <c r="K794" s="153"/>
      <c r="L794" s="153"/>
      <c r="M794" s="654"/>
      <c r="N794" s="655"/>
      <c r="O794" s="655"/>
      <c r="P794" s="153"/>
      <c r="Q794" s="153"/>
      <c r="R794" s="153"/>
      <c r="S794" s="153"/>
      <c r="T794" s="153"/>
      <c r="U794" s="153"/>
      <c r="V794" s="153"/>
      <c r="W794" s="153"/>
      <c r="X794" s="153"/>
      <c r="Y794" s="153"/>
    </row>
    <row r="795" spans="1:25">
      <c r="A795" s="153"/>
      <c r="B795" s="745"/>
      <c r="C795" s="153"/>
      <c r="D795" s="153"/>
      <c r="E795" s="153"/>
      <c r="F795" s="153"/>
      <c r="G795" s="153"/>
      <c r="H795" s="153"/>
      <c r="I795" s="153"/>
      <c r="J795" s="153"/>
      <c r="K795" s="153"/>
      <c r="L795" s="153"/>
      <c r="M795" s="654"/>
      <c r="N795" s="655"/>
      <c r="O795" s="655"/>
      <c r="P795" s="153"/>
      <c r="Q795" s="153"/>
      <c r="R795" s="153"/>
      <c r="S795" s="153"/>
      <c r="T795" s="153"/>
      <c r="U795" s="153"/>
      <c r="V795" s="153"/>
      <c r="W795" s="153"/>
      <c r="X795" s="153"/>
      <c r="Y795" s="153"/>
    </row>
    <row r="796" spans="1:25">
      <c r="A796" s="153"/>
      <c r="B796" s="745"/>
      <c r="C796" s="153"/>
      <c r="D796" s="153"/>
      <c r="E796" s="153"/>
      <c r="F796" s="153"/>
      <c r="G796" s="153"/>
      <c r="H796" s="153"/>
      <c r="I796" s="153"/>
      <c r="J796" s="153"/>
      <c r="K796" s="153"/>
      <c r="L796" s="153"/>
      <c r="M796" s="654"/>
      <c r="N796" s="655"/>
      <c r="O796" s="655"/>
      <c r="P796" s="153"/>
      <c r="Q796" s="153"/>
      <c r="R796" s="153"/>
      <c r="S796" s="153"/>
      <c r="T796" s="153"/>
      <c r="U796" s="153"/>
      <c r="V796" s="153"/>
      <c r="W796" s="153"/>
      <c r="X796" s="153"/>
      <c r="Y796" s="153"/>
    </row>
    <row r="797" spans="1:25">
      <c r="A797" s="153"/>
      <c r="B797" s="745"/>
      <c r="C797" s="153"/>
      <c r="D797" s="153"/>
      <c r="E797" s="153"/>
      <c r="F797" s="153"/>
      <c r="G797" s="153"/>
      <c r="H797" s="153"/>
      <c r="I797" s="153"/>
      <c r="J797" s="153"/>
      <c r="K797" s="153"/>
      <c r="L797" s="153"/>
      <c r="M797" s="654"/>
      <c r="N797" s="655"/>
      <c r="O797" s="655"/>
      <c r="P797" s="153"/>
      <c r="Q797" s="153"/>
      <c r="R797" s="153"/>
      <c r="S797" s="153"/>
      <c r="T797" s="153"/>
      <c r="U797" s="153"/>
      <c r="V797" s="153"/>
      <c r="W797" s="153"/>
      <c r="X797" s="153"/>
      <c r="Y797" s="153"/>
    </row>
    <row r="798" spans="1:25">
      <c r="A798" s="153"/>
      <c r="B798" s="745"/>
      <c r="C798" s="153"/>
      <c r="D798" s="153"/>
      <c r="E798" s="153"/>
      <c r="F798" s="153"/>
      <c r="G798" s="153"/>
      <c r="H798" s="153"/>
      <c r="I798" s="153"/>
      <c r="J798" s="153"/>
      <c r="K798" s="153"/>
      <c r="L798" s="153"/>
      <c r="M798" s="654"/>
      <c r="N798" s="655"/>
      <c r="O798" s="655"/>
      <c r="P798" s="153"/>
      <c r="Q798" s="153"/>
      <c r="R798" s="153"/>
      <c r="S798" s="153"/>
      <c r="T798" s="153"/>
      <c r="U798" s="153"/>
      <c r="V798" s="153"/>
      <c r="W798" s="153"/>
      <c r="X798" s="153"/>
      <c r="Y798" s="153"/>
    </row>
    <row r="799" spans="1:25">
      <c r="A799" s="153"/>
      <c r="B799" s="745"/>
      <c r="C799" s="153"/>
      <c r="D799" s="153"/>
      <c r="E799" s="153"/>
      <c r="F799" s="153"/>
      <c r="G799" s="153"/>
      <c r="H799" s="153"/>
      <c r="I799" s="153"/>
      <c r="J799" s="153"/>
      <c r="K799" s="153"/>
      <c r="L799" s="153"/>
      <c r="M799" s="654"/>
      <c r="N799" s="655"/>
      <c r="O799" s="655"/>
      <c r="P799" s="153"/>
      <c r="Q799" s="153"/>
      <c r="R799" s="153"/>
      <c r="S799" s="153"/>
      <c r="T799" s="153"/>
      <c r="U799" s="153"/>
      <c r="V799" s="153"/>
      <c r="W799" s="153"/>
      <c r="X799" s="153"/>
      <c r="Y799" s="153"/>
    </row>
    <row r="800" spans="1:25">
      <c r="A800" s="153"/>
      <c r="B800" s="745"/>
      <c r="C800" s="153"/>
      <c r="D800" s="153"/>
      <c r="E800" s="153"/>
      <c r="F800" s="153"/>
      <c r="G800" s="153"/>
      <c r="H800" s="153"/>
      <c r="I800" s="153"/>
      <c r="J800" s="153"/>
      <c r="K800" s="153"/>
      <c r="L800" s="153"/>
      <c r="M800" s="654"/>
      <c r="N800" s="655"/>
      <c r="O800" s="655"/>
      <c r="P800" s="153"/>
      <c r="Q800" s="153"/>
      <c r="R800" s="153"/>
      <c r="S800" s="153"/>
      <c r="T800" s="153"/>
      <c r="U800" s="153"/>
      <c r="V800" s="153"/>
      <c r="W800" s="153"/>
      <c r="X800" s="153"/>
      <c r="Y800" s="153"/>
    </row>
    <row r="801" spans="1:25">
      <c r="A801" s="153"/>
      <c r="B801" s="745"/>
      <c r="C801" s="153"/>
      <c r="D801" s="153"/>
      <c r="E801" s="153"/>
      <c r="F801" s="153"/>
      <c r="G801" s="153"/>
      <c r="H801" s="153"/>
      <c r="I801" s="153"/>
      <c r="J801" s="153"/>
      <c r="K801" s="153"/>
      <c r="L801" s="153"/>
      <c r="M801" s="654"/>
      <c r="N801" s="655"/>
      <c r="O801" s="655"/>
      <c r="P801" s="153"/>
      <c r="Q801" s="153"/>
      <c r="R801" s="153"/>
      <c r="S801" s="153"/>
      <c r="T801" s="153"/>
      <c r="U801" s="153"/>
      <c r="V801" s="153"/>
      <c r="W801" s="153"/>
      <c r="X801" s="153"/>
      <c r="Y801" s="153"/>
    </row>
    <row r="802" spans="1:25">
      <c r="A802" s="153"/>
      <c r="B802" s="745"/>
      <c r="C802" s="153"/>
      <c r="D802" s="153"/>
      <c r="E802" s="153"/>
      <c r="F802" s="153"/>
      <c r="G802" s="153"/>
      <c r="H802" s="153"/>
      <c r="I802" s="153"/>
      <c r="J802" s="153"/>
      <c r="K802" s="153"/>
      <c r="L802" s="153"/>
      <c r="M802" s="654"/>
      <c r="N802" s="655"/>
      <c r="O802" s="655"/>
      <c r="P802" s="153"/>
      <c r="Q802" s="153"/>
      <c r="R802" s="153"/>
      <c r="S802" s="153"/>
      <c r="T802" s="153"/>
      <c r="U802" s="153"/>
      <c r="V802" s="153"/>
      <c r="W802" s="153"/>
      <c r="X802" s="153"/>
      <c r="Y802" s="153"/>
    </row>
    <row r="803" spans="1:25">
      <c r="A803" s="153"/>
      <c r="B803" s="745"/>
      <c r="C803" s="153"/>
      <c r="D803" s="153"/>
      <c r="E803" s="153"/>
      <c r="F803" s="153"/>
      <c r="G803" s="153"/>
      <c r="H803" s="153"/>
      <c r="I803" s="153"/>
      <c r="J803" s="153"/>
      <c r="K803" s="153"/>
      <c r="L803" s="153"/>
      <c r="M803" s="654"/>
      <c r="N803" s="655"/>
      <c r="O803" s="655"/>
      <c r="P803" s="153"/>
      <c r="Q803" s="153"/>
      <c r="R803" s="153"/>
      <c r="S803" s="153"/>
      <c r="T803" s="153"/>
      <c r="U803" s="153"/>
      <c r="V803" s="153"/>
      <c r="W803" s="153"/>
      <c r="X803" s="153"/>
      <c r="Y803" s="153"/>
    </row>
    <row r="804" spans="1:25">
      <c r="A804" s="153"/>
      <c r="B804" s="745"/>
      <c r="C804" s="153"/>
      <c r="D804" s="153"/>
      <c r="E804" s="153"/>
      <c r="F804" s="153"/>
      <c r="G804" s="153"/>
      <c r="H804" s="153"/>
      <c r="I804" s="153"/>
      <c r="J804" s="153"/>
      <c r="K804" s="153"/>
      <c r="L804" s="153"/>
      <c r="M804" s="654"/>
      <c r="N804" s="655"/>
      <c r="O804" s="655"/>
      <c r="P804" s="153"/>
      <c r="Q804" s="153"/>
      <c r="R804" s="153"/>
      <c r="S804" s="153"/>
      <c r="T804" s="153"/>
      <c r="U804" s="153"/>
      <c r="V804" s="153"/>
      <c r="W804" s="153"/>
      <c r="X804" s="153"/>
      <c r="Y804" s="153"/>
    </row>
    <row r="805" spans="1:25">
      <c r="A805" s="153"/>
      <c r="B805" s="745"/>
      <c r="C805" s="153"/>
      <c r="D805" s="153"/>
      <c r="E805" s="153"/>
      <c r="F805" s="153"/>
      <c r="G805" s="153"/>
      <c r="H805" s="153"/>
      <c r="I805" s="153"/>
      <c r="J805" s="153"/>
      <c r="K805" s="153"/>
      <c r="L805" s="153"/>
      <c r="M805" s="654"/>
      <c r="N805" s="655"/>
      <c r="O805" s="655"/>
      <c r="P805" s="153"/>
      <c r="Q805" s="153"/>
      <c r="R805" s="153"/>
      <c r="S805" s="153"/>
      <c r="T805" s="153"/>
      <c r="U805" s="153"/>
      <c r="V805" s="153"/>
      <c r="W805" s="153"/>
      <c r="X805" s="153"/>
      <c r="Y805" s="153"/>
    </row>
    <row r="806" spans="1:25">
      <c r="A806" s="153"/>
      <c r="B806" s="745"/>
      <c r="C806" s="153"/>
      <c r="D806" s="153"/>
      <c r="E806" s="153"/>
      <c r="F806" s="153"/>
      <c r="G806" s="153"/>
      <c r="H806" s="153"/>
      <c r="I806" s="153"/>
      <c r="J806" s="153"/>
      <c r="K806" s="153"/>
      <c r="L806" s="153"/>
      <c r="M806" s="654"/>
      <c r="N806" s="655"/>
      <c r="O806" s="655"/>
      <c r="P806" s="153"/>
      <c r="Q806" s="153"/>
      <c r="R806" s="153"/>
      <c r="S806" s="153"/>
      <c r="T806" s="153"/>
      <c r="U806" s="153"/>
      <c r="V806" s="153"/>
      <c r="W806" s="153"/>
      <c r="X806" s="153"/>
      <c r="Y806" s="153"/>
    </row>
    <row r="807" spans="1:25">
      <c r="A807" s="153"/>
      <c r="B807" s="745"/>
      <c r="C807" s="153"/>
      <c r="D807" s="153"/>
      <c r="E807" s="153"/>
      <c r="F807" s="153"/>
      <c r="G807" s="153"/>
      <c r="H807" s="153"/>
      <c r="I807" s="153"/>
      <c r="J807" s="153"/>
      <c r="K807" s="153"/>
      <c r="L807" s="153"/>
      <c r="M807" s="654"/>
      <c r="N807" s="655"/>
      <c r="O807" s="655"/>
      <c r="P807" s="153"/>
      <c r="Q807" s="153"/>
      <c r="R807" s="153"/>
      <c r="S807" s="153"/>
      <c r="T807" s="153"/>
      <c r="U807" s="153"/>
      <c r="V807" s="153"/>
      <c r="W807" s="153"/>
      <c r="X807" s="153"/>
      <c r="Y807" s="153"/>
    </row>
    <row r="808" spans="1:25">
      <c r="A808" s="153"/>
      <c r="B808" s="745"/>
      <c r="C808" s="153"/>
      <c r="D808" s="153"/>
      <c r="E808" s="153"/>
      <c r="F808" s="153"/>
      <c r="G808" s="153"/>
      <c r="H808" s="153"/>
      <c r="I808" s="153"/>
      <c r="J808" s="153"/>
      <c r="K808" s="153"/>
      <c r="L808" s="153"/>
      <c r="M808" s="654"/>
      <c r="N808" s="655"/>
      <c r="O808" s="655"/>
      <c r="P808" s="153"/>
      <c r="Q808" s="153"/>
      <c r="R808" s="153"/>
      <c r="S808" s="153"/>
      <c r="T808" s="153"/>
      <c r="U808" s="153"/>
      <c r="V808" s="153"/>
      <c r="W808" s="153"/>
      <c r="X808" s="153"/>
      <c r="Y808" s="153"/>
    </row>
    <row r="809" spans="1:25">
      <c r="A809" s="153"/>
      <c r="B809" s="745"/>
      <c r="C809" s="153"/>
      <c r="D809" s="153"/>
      <c r="E809" s="153"/>
      <c r="F809" s="153"/>
      <c r="G809" s="153"/>
      <c r="H809" s="153"/>
      <c r="I809" s="153"/>
      <c r="J809" s="153"/>
      <c r="K809" s="153"/>
      <c r="L809" s="153"/>
      <c r="M809" s="654"/>
      <c r="N809" s="655"/>
      <c r="O809" s="655"/>
      <c r="P809" s="153"/>
      <c r="Q809" s="153"/>
      <c r="R809" s="153"/>
      <c r="S809" s="153"/>
      <c r="T809" s="153"/>
      <c r="U809" s="153"/>
      <c r="V809" s="153"/>
      <c r="W809" s="153"/>
      <c r="X809" s="153"/>
      <c r="Y809" s="153"/>
    </row>
    <row r="810" spans="1:25">
      <c r="A810" s="153"/>
      <c r="B810" s="745"/>
      <c r="C810" s="153"/>
      <c r="D810" s="153"/>
      <c r="E810" s="153"/>
      <c r="F810" s="153"/>
      <c r="G810" s="153"/>
      <c r="H810" s="153"/>
      <c r="I810" s="153"/>
      <c r="J810" s="153"/>
      <c r="K810" s="153"/>
      <c r="L810" s="153"/>
      <c r="M810" s="654"/>
      <c r="N810" s="655"/>
      <c r="O810" s="655"/>
      <c r="P810" s="153"/>
      <c r="Q810" s="153"/>
      <c r="R810" s="153"/>
      <c r="S810" s="153"/>
      <c r="T810" s="153"/>
      <c r="U810" s="153"/>
      <c r="V810" s="153"/>
      <c r="W810" s="153"/>
      <c r="X810" s="153"/>
      <c r="Y810" s="153"/>
    </row>
    <row r="811" spans="1:25">
      <c r="A811" s="153"/>
      <c r="B811" s="745"/>
      <c r="C811" s="153"/>
      <c r="D811" s="153"/>
      <c r="E811" s="153"/>
      <c r="F811" s="153"/>
      <c r="G811" s="153"/>
      <c r="H811" s="153"/>
      <c r="I811" s="153"/>
      <c r="J811" s="153"/>
      <c r="K811" s="153"/>
      <c r="L811" s="153"/>
      <c r="M811" s="654"/>
      <c r="N811" s="655"/>
      <c r="O811" s="655"/>
      <c r="P811" s="153"/>
      <c r="Q811" s="153"/>
      <c r="R811" s="153"/>
      <c r="S811" s="153"/>
      <c r="T811" s="153"/>
      <c r="U811" s="153"/>
      <c r="V811" s="153"/>
      <c r="W811" s="153"/>
      <c r="X811" s="153"/>
      <c r="Y811" s="153"/>
    </row>
    <row r="812" spans="1:25">
      <c r="A812" s="153"/>
      <c r="B812" s="745"/>
      <c r="C812" s="153"/>
      <c r="D812" s="153"/>
      <c r="E812" s="153"/>
      <c r="F812" s="153"/>
      <c r="G812" s="153"/>
      <c r="H812" s="153"/>
      <c r="I812" s="153"/>
      <c r="J812" s="153"/>
      <c r="K812" s="153"/>
      <c r="L812" s="153"/>
      <c r="M812" s="654"/>
      <c r="N812" s="655"/>
      <c r="O812" s="655"/>
      <c r="P812" s="153"/>
      <c r="Q812" s="153"/>
      <c r="R812" s="153"/>
      <c r="S812" s="153"/>
      <c r="T812" s="153"/>
      <c r="U812" s="153"/>
      <c r="V812" s="153"/>
      <c r="W812" s="153"/>
      <c r="X812" s="153"/>
      <c r="Y812" s="153"/>
    </row>
    <row r="813" spans="1:25">
      <c r="A813" s="153"/>
      <c r="B813" s="745"/>
      <c r="C813" s="153"/>
      <c r="D813" s="153"/>
      <c r="E813" s="153"/>
      <c r="F813" s="153"/>
      <c r="G813" s="153"/>
      <c r="H813" s="153"/>
      <c r="I813" s="153"/>
      <c r="J813" s="153"/>
      <c r="K813" s="153"/>
      <c r="L813" s="153"/>
      <c r="M813" s="654"/>
      <c r="N813" s="655"/>
      <c r="O813" s="655"/>
      <c r="P813" s="153"/>
      <c r="Q813" s="153"/>
      <c r="R813" s="153"/>
      <c r="S813" s="153"/>
      <c r="T813" s="153"/>
      <c r="U813" s="153"/>
      <c r="V813" s="153"/>
      <c r="W813" s="153"/>
      <c r="X813" s="153"/>
      <c r="Y813" s="153"/>
    </row>
    <row r="814" spans="1:25">
      <c r="A814" s="153"/>
      <c r="B814" s="745"/>
      <c r="C814" s="153"/>
      <c r="D814" s="153"/>
      <c r="E814" s="153"/>
      <c r="F814" s="153"/>
      <c r="G814" s="153"/>
      <c r="H814" s="153"/>
      <c r="I814" s="153"/>
      <c r="J814" s="153"/>
      <c r="K814" s="153"/>
      <c r="L814" s="153"/>
      <c r="M814" s="654"/>
      <c r="N814" s="655"/>
      <c r="O814" s="655"/>
      <c r="P814" s="153"/>
      <c r="Q814" s="153"/>
      <c r="R814" s="153"/>
      <c r="S814" s="153"/>
      <c r="T814" s="153"/>
      <c r="U814" s="153"/>
      <c r="V814" s="153"/>
      <c r="W814" s="153"/>
      <c r="X814" s="153"/>
      <c r="Y814" s="153"/>
    </row>
    <row r="815" spans="1:25">
      <c r="A815" s="153"/>
      <c r="B815" s="745"/>
      <c r="C815" s="153"/>
      <c r="D815" s="153"/>
      <c r="E815" s="153"/>
      <c r="F815" s="153"/>
      <c r="G815" s="153"/>
      <c r="H815" s="153"/>
      <c r="I815" s="153"/>
      <c r="J815" s="153"/>
      <c r="K815" s="153"/>
      <c r="L815" s="153"/>
      <c r="M815" s="654"/>
      <c r="N815" s="655"/>
      <c r="O815" s="655"/>
      <c r="P815" s="153"/>
      <c r="Q815" s="153"/>
      <c r="R815" s="153"/>
      <c r="S815" s="153"/>
      <c r="T815" s="153"/>
      <c r="U815" s="153"/>
      <c r="V815" s="153"/>
      <c r="W815" s="153"/>
      <c r="X815" s="153"/>
      <c r="Y815" s="153"/>
    </row>
    <row r="816" spans="1:25">
      <c r="A816" s="153"/>
      <c r="B816" s="745"/>
      <c r="C816" s="153"/>
      <c r="D816" s="153"/>
      <c r="E816" s="153"/>
      <c r="F816" s="153"/>
      <c r="G816" s="153"/>
      <c r="H816" s="153"/>
      <c r="I816" s="153"/>
      <c r="J816" s="153"/>
      <c r="K816" s="153"/>
      <c r="L816" s="153"/>
      <c r="M816" s="654"/>
      <c r="N816" s="655"/>
      <c r="O816" s="655"/>
      <c r="P816" s="153"/>
      <c r="Q816" s="153"/>
      <c r="R816" s="153"/>
      <c r="S816" s="153"/>
      <c r="T816" s="153"/>
      <c r="U816" s="153"/>
      <c r="V816" s="153"/>
      <c r="W816" s="153"/>
      <c r="X816" s="153"/>
      <c r="Y816" s="153"/>
    </row>
    <row r="817" spans="1:25">
      <c r="A817" s="153"/>
      <c r="B817" s="745"/>
      <c r="C817" s="153"/>
      <c r="D817" s="153"/>
      <c r="E817" s="153"/>
      <c r="F817" s="153"/>
      <c r="G817" s="153"/>
      <c r="H817" s="153"/>
      <c r="I817" s="153"/>
      <c r="J817" s="153"/>
      <c r="K817" s="153"/>
      <c r="L817" s="153"/>
      <c r="M817" s="654"/>
      <c r="N817" s="655"/>
      <c r="O817" s="655"/>
      <c r="P817" s="153"/>
      <c r="Q817" s="153"/>
      <c r="R817" s="153"/>
      <c r="S817" s="153"/>
      <c r="T817" s="153"/>
      <c r="U817" s="153"/>
      <c r="V817" s="153"/>
      <c r="W817" s="153"/>
      <c r="X817" s="153"/>
      <c r="Y817" s="153"/>
    </row>
    <row r="818" spans="1:25">
      <c r="A818" s="153"/>
      <c r="B818" s="745"/>
      <c r="C818" s="153"/>
      <c r="D818" s="153"/>
      <c r="E818" s="153"/>
      <c r="F818" s="153"/>
      <c r="G818" s="153"/>
      <c r="H818" s="153"/>
      <c r="I818" s="153"/>
      <c r="J818" s="153"/>
      <c r="K818" s="153"/>
      <c r="L818" s="153"/>
      <c r="M818" s="654"/>
      <c r="N818" s="655"/>
      <c r="O818" s="655"/>
      <c r="P818" s="153"/>
      <c r="Q818" s="153"/>
      <c r="R818" s="153"/>
      <c r="S818" s="153"/>
      <c r="T818" s="153"/>
      <c r="U818" s="153"/>
      <c r="V818" s="153"/>
      <c r="W818" s="153"/>
      <c r="X818" s="153"/>
      <c r="Y818" s="153"/>
    </row>
    <row r="819" spans="1:25">
      <c r="A819" s="153"/>
      <c r="B819" s="745"/>
      <c r="C819" s="153"/>
      <c r="D819" s="153"/>
      <c r="E819" s="153"/>
      <c r="F819" s="153"/>
      <c r="G819" s="153"/>
      <c r="H819" s="153"/>
      <c r="I819" s="153"/>
      <c r="J819" s="153"/>
      <c r="K819" s="153"/>
      <c r="L819" s="153"/>
      <c r="M819" s="654"/>
      <c r="N819" s="655"/>
      <c r="O819" s="655"/>
      <c r="P819" s="153"/>
      <c r="Q819" s="153"/>
      <c r="R819" s="153"/>
      <c r="S819" s="153"/>
      <c r="T819" s="153"/>
      <c r="U819" s="153"/>
      <c r="V819" s="153"/>
      <c r="W819" s="153"/>
      <c r="X819" s="153"/>
      <c r="Y819" s="153"/>
    </row>
    <row r="820" spans="1:25">
      <c r="A820" s="153"/>
      <c r="B820" s="745"/>
      <c r="C820" s="153"/>
      <c r="D820" s="153"/>
      <c r="E820" s="153"/>
      <c r="F820" s="153"/>
      <c r="G820" s="153"/>
      <c r="H820" s="153"/>
      <c r="I820" s="153"/>
      <c r="J820" s="153"/>
      <c r="K820" s="153"/>
      <c r="L820" s="153"/>
      <c r="M820" s="654"/>
      <c r="N820" s="655"/>
      <c r="O820" s="655"/>
      <c r="P820" s="153"/>
      <c r="Q820" s="153"/>
      <c r="R820" s="153"/>
      <c r="S820" s="153"/>
      <c r="T820" s="153"/>
      <c r="U820" s="153"/>
      <c r="V820" s="153"/>
      <c r="W820" s="153"/>
      <c r="X820" s="153"/>
      <c r="Y820" s="153"/>
    </row>
    <row r="821" spans="1:25">
      <c r="A821" s="153"/>
      <c r="B821" s="745"/>
      <c r="C821" s="153"/>
      <c r="D821" s="153"/>
      <c r="E821" s="153"/>
      <c r="F821" s="153"/>
      <c r="G821" s="153"/>
      <c r="H821" s="153"/>
      <c r="I821" s="153"/>
      <c r="J821" s="153"/>
      <c r="K821" s="153"/>
      <c r="L821" s="153"/>
      <c r="M821" s="654"/>
      <c r="N821" s="655"/>
      <c r="O821" s="655"/>
      <c r="P821" s="153"/>
      <c r="Q821" s="153"/>
      <c r="R821" s="153"/>
      <c r="S821" s="153"/>
      <c r="T821" s="153"/>
      <c r="U821" s="153"/>
      <c r="V821" s="153"/>
      <c r="W821" s="153"/>
      <c r="X821" s="153"/>
      <c r="Y821" s="153"/>
    </row>
    <row r="822" spans="1:25">
      <c r="A822" s="153"/>
      <c r="B822" s="745"/>
      <c r="C822" s="153"/>
      <c r="D822" s="153"/>
      <c r="E822" s="153"/>
      <c r="F822" s="153"/>
      <c r="G822" s="153"/>
      <c r="H822" s="153"/>
      <c r="I822" s="153"/>
      <c r="J822" s="153"/>
      <c r="K822" s="153"/>
      <c r="L822" s="153"/>
      <c r="M822" s="654"/>
      <c r="N822" s="655"/>
      <c r="O822" s="655"/>
      <c r="P822" s="153"/>
      <c r="Q822" s="153"/>
      <c r="R822" s="153"/>
      <c r="S822" s="153"/>
      <c r="T822" s="153"/>
      <c r="U822" s="153"/>
      <c r="V822" s="153"/>
      <c r="W822" s="153"/>
      <c r="X822" s="153"/>
      <c r="Y822" s="153"/>
    </row>
    <row r="823" spans="1:25">
      <c r="A823" s="153"/>
      <c r="B823" s="745"/>
      <c r="C823" s="153"/>
      <c r="D823" s="153"/>
      <c r="E823" s="153"/>
      <c r="F823" s="153"/>
      <c r="G823" s="153"/>
      <c r="H823" s="153"/>
      <c r="I823" s="153"/>
      <c r="J823" s="153"/>
      <c r="K823" s="153"/>
      <c r="L823" s="153"/>
      <c r="M823" s="654"/>
      <c r="N823" s="655"/>
      <c r="O823" s="655"/>
      <c r="P823" s="153"/>
      <c r="Q823" s="153"/>
      <c r="R823" s="153"/>
      <c r="S823" s="153"/>
      <c r="T823" s="153"/>
      <c r="U823" s="153"/>
      <c r="V823" s="153"/>
      <c r="W823" s="153"/>
      <c r="X823" s="153"/>
      <c r="Y823" s="153"/>
    </row>
    <row r="824" spans="1:25">
      <c r="A824" s="153"/>
      <c r="B824" s="745"/>
      <c r="C824" s="153"/>
      <c r="D824" s="153"/>
      <c r="E824" s="153"/>
      <c r="F824" s="153"/>
      <c r="G824" s="153"/>
      <c r="H824" s="153"/>
      <c r="I824" s="153"/>
      <c r="J824" s="153"/>
      <c r="K824" s="153"/>
      <c r="L824" s="153"/>
      <c r="M824" s="654"/>
      <c r="N824" s="655"/>
      <c r="O824" s="655"/>
      <c r="P824" s="153"/>
      <c r="Q824" s="153"/>
      <c r="R824" s="153"/>
      <c r="S824" s="153"/>
      <c r="T824" s="153"/>
      <c r="U824" s="153"/>
      <c r="V824" s="153"/>
      <c r="W824" s="153"/>
      <c r="X824" s="153"/>
      <c r="Y824" s="153"/>
    </row>
    <row r="825" spans="1:25">
      <c r="A825" s="153"/>
      <c r="B825" s="745"/>
      <c r="C825" s="153"/>
      <c r="D825" s="153"/>
      <c r="E825" s="153"/>
      <c r="F825" s="153"/>
      <c r="G825" s="153"/>
      <c r="H825" s="153"/>
      <c r="I825" s="153"/>
      <c r="J825" s="153"/>
      <c r="K825" s="153"/>
      <c r="L825" s="153"/>
      <c r="M825" s="654"/>
      <c r="N825" s="655"/>
      <c r="O825" s="655"/>
      <c r="P825" s="153"/>
      <c r="Q825" s="153"/>
      <c r="R825" s="153"/>
      <c r="S825" s="153"/>
      <c r="T825" s="153"/>
      <c r="U825" s="153"/>
      <c r="V825" s="153"/>
      <c r="W825" s="153"/>
      <c r="X825" s="153"/>
      <c r="Y825" s="153"/>
    </row>
    <row r="826" spans="1:25">
      <c r="A826" s="153"/>
      <c r="B826" s="745"/>
      <c r="C826" s="153"/>
      <c r="D826" s="153"/>
      <c r="E826" s="153"/>
      <c r="F826" s="153"/>
      <c r="G826" s="153"/>
      <c r="H826" s="153"/>
      <c r="I826" s="153"/>
      <c r="J826" s="153"/>
      <c r="K826" s="153"/>
      <c r="L826" s="153"/>
      <c r="M826" s="654"/>
      <c r="N826" s="655"/>
      <c r="O826" s="655"/>
      <c r="P826" s="153"/>
      <c r="Q826" s="153"/>
      <c r="R826" s="153"/>
      <c r="S826" s="153"/>
      <c r="T826" s="153"/>
      <c r="U826" s="153"/>
      <c r="V826" s="153"/>
      <c r="W826" s="153"/>
      <c r="X826" s="153"/>
      <c r="Y826" s="153"/>
    </row>
    <row r="827" spans="1:25">
      <c r="A827" s="153"/>
      <c r="B827" s="745"/>
      <c r="C827" s="153"/>
      <c r="D827" s="153"/>
      <c r="E827" s="153"/>
      <c r="F827" s="153"/>
      <c r="G827" s="153"/>
      <c r="H827" s="153"/>
      <c r="I827" s="153"/>
      <c r="J827" s="153"/>
      <c r="K827" s="153"/>
      <c r="L827" s="153"/>
      <c r="M827" s="654"/>
      <c r="N827" s="655"/>
      <c r="O827" s="655"/>
      <c r="P827" s="153"/>
      <c r="Q827" s="153"/>
      <c r="R827" s="153"/>
      <c r="S827" s="153"/>
      <c r="T827" s="153"/>
      <c r="U827" s="153"/>
      <c r="V827" s="153"/>
      <c r="W827" s="153"/>
      <c r="X827" s="153"/>
      <c r="Y827" s="153"/>
    </row>
    <row r="828" spans="1:25">
      <c r="A828" s="153"/>
      <c r="B828" s="745"/>
      <c r="C828" s="153"/>
      <c r="D828" s="153"/>
      <c r="E828" s="153"/>
      <c r="F828" s="153"/>
      <c r="G828" s="153"/>
      <c r="H828" s="153"/>
      <c r="I828" s="153"/>
      <c r="J828" s="153"/>
      <c r="K828" s="153"/>
      <c r="L828" s="153"/>
      <c r="M828" s="654"/>
      <c r="N828" s="655"/>
      <c r="O828" s="655"/>
      <c r="P828" s="153"/>
      <c r="Q828" s="153"/>
      <c r="R828" s="153"/>
      <c r="S828" s="153"/>
      <c r="T828" s="153"/>
      <c r="U828" s="153"/>
      <c r="V828" s="153"/>
      <c r="W828" s="153"/>
      <c r="X828" s="153"/>
      <c r="Y828" s="153"/>
    </row>
    <row r="829" spans="1:25">
      <c r="A829" s="153"/>
      <c r="B829" s="745"/>
      <c r="C829" s="153"/>
      <c r="D829" s="153"/>
      <c r="E829" s="153"/>
      <c r="F829" s="153"/>
      <c r="G829" s="153"/>
      <c r="H829" s="153"/>
      <c r="I829" s="153"/>
      <c r="J829" s="153"/>
      <c r="K829" s="153"/>
      <c r="L829" s="153"/>
      <c r="M829" s="654"/>
      <c r="N829" s="655"/>
      <c r="O829" s="655"/>
      <c r="P829" s="153"/>
      <c r="Q829" s="153"/>
      <c r="R829" s="153"/>
      <c r="S829" s="153"/>
      <c r="T829" s="153"/>
      <c r="U829" s="153"/>
      <c r="V829" s="153"/>
      <c r="W829" s="153"/>
      <c r="X829" s="153"/>
      <c r="Y829" s="153"/>
    </row>
    <row r="830" spans="1:25">
      <c r="A830" s="153"/>
      <c r="B830" s="745"/>
      <c r="C830" s="153"/>
      <c r="D830" s="153"/>
      <c r="E830" s="153"/>
      <c r="F830" s="153"/>
      <c r="G830" s="153"/>
      <c r="H830" s="153"/>
      <c r="I830" s="153"/>
      <c r="J830" s="153"/>
      <c r="K830" s="153"/>
      <c r="L830" s="153"/>
      <c r="M830" s="654"/>
      <c r="N830" s="655"/>
      <c r="O830" s="655"/>
      <c r="P830" s="153"/>
      <c r="Q830" s="153"/>
      <c r="R830" s="153"/>
      <c r="S830" s="153"/>
      <c r="T830" s="153"/>
      <c r="U830" s="153"/>
      <c r="V830" s="153"/>
      <c r="W830" s="153"/>
      <c r="X830" s="153"/>
      <c r="Y830" s="153"/>
    </row>
    <row r="831" spans="1:25">
      <c r="A831" s="153"/>
      <c r="B831" s="745"/>
      <c r="C831" s="153"/>
      <c r="D831" s="153"/>
      <c r="E831" s="153"/>
      <c r="F831" s="153"/>
      <c r="G831" s="153"/>
      <c r="H831" s="153"/>
      <c r="I831" s="153"/>
      <c r="J831" s="153"/>
      <c r="K831" s="153"/>
      <c r="L831" s="153"/>
      <c r="M831" s="654"/>
      <c r="N831" s="655"/>
      <c r="O831" s="655"/>
      <c r="P831" s="153"/>
      <c r="Q831" s="153"/>
      <c r="R831" s="153"/>
      <c r="S831" s="153"/>
      <c r="T831" s="153"/>
      <c r="U831" s="153"/>
      <c r="V831" s="153"/>
      <c r="W831" s="153"/>
      <c r="X831" s="153"/>
      <c r="Y831" s="153"/>
    </row>
    <row r="832" spans="1:25">
      <c r="A832" s="153"/>
      <c r="B832" s="745"/>
      <c r="C832" s="153"/>
      <c r="D832" s="153"/>
      <c r="E832" s="153"/>
      <c r="F832" s="153"/>
      <c r="G832" s="153"/>
      <c r="H832" s="153"/>
      <c r="I832" s="153"/>
      <c r="J832" s="153"/>
      <c r="K832" s="153"/>
      <c r="L832" s="153"/>
      <c r="M832" s="654"/>
      <c r="N832" s="655"/>
      <c r="O832" s="655"/>
      <c r="P832" s="153"/>
      <c r="Q832" s="153"/>
      <c r="R832" s="153"/>
      <c r="S832" s="153"/>
      <c r="T832" s="153"/>
      <c r="U832" s="153"/>
      <c r="V832" s="153"/>
      <c r="W832" s="153"/>
      <c r="X832" s="153"/>
      <c r="Y832" s="153"/>
    </row>
    <row r="833" spans="1:25">
      <c r="A833" s="153"/>
      <c r="B833" s="745"/>
      <c r="C833" s="153"/>
      <c r="D833" s="153"/>
      <c r="E833" s="153"/>
      <c r="F833" s="153"/>
      <c r="G833" s="153"/>
      <c r="H833" s="153"/>
      <c r="I833" s="153"/>
      <c r="J833" s="153"/>
      <c r="K833" s="153"/>
      <c r="L833" s="153"/>
      <c r="M833" s="654"/>
      <c r="N833" s="655"/>
      <c r="O833" s="655"/>
      <c r="P833" s="153"/>
      <c r="Q833" s="153"/>
      <c r="R833" s="153"/>
      <c r="S833" s="153"/>
      <c r="T833" s="153"/>
      <c r="U833" s="153"/>
      <c r="V833" s="153"/>
      <c r="W833" s="153"/>
      <c r="X833" s="153"/>
      <c r="Y833" s="153"/>
    </row>
    <row r="834" spans="1:25">
      <c r="A834" s="153"/>
      <c r="B834" s="745"/>
      <c r="C834" s="153"/>
      <c r="D834" s="153"/>
      <c r="E834" s="153"/>
      <c r="F834" s="153"/>
      <c r="G834" s="153"/>
      <c r="H834" s="153"/>
      <c r="I834" s="153"/>
      <c r="J834" s="153"/>
      <c r="K834" s="153"/>
      <c r="L834" s="153"/>
      <c r="M834" s="654"/>
      <c r="N834" s="655"/>
      <c r="O834" s="655"/>
      <c r="P834" s="153"/>
      <c r="Q834" s="153"/>
      <c r="R834" s="153"/>
      <c r="S834" s="153"/>
      <c r="T834" s="153"/>
      <c r="U834" s="153"/>
      <c r="V834" s="153"/>
      <c r="W834" s="153"/>
      <c r="X834" s="153"/>
      <c r="Y834" s="153"/>
    </row>
    <row r="835" spans="1:25">
      <c r="A835" s="153"/>
      <c r="B835" s="745"/>
      <c r="C835" s="153"/>
      <c r="D835" s="153"/>
      <c r="E835" s="153"/>
      <c r="F835" s="153"/>
      <c r="G835" s="153"/>
      <c r="H835" s="153"/>
      <c r="I835" s="153"/>
      <c r="J835" s="153"/>
      <c r="K835" s="153"/>
      <c r="L835" s="153"/>
      <c r="M835" s="654"/>
      <c r="N835" s="655"/>
      <c r="O835" s="655"/>
      <c r="P835" s="153"/>
      <c r="Q835" s="153"/>
      <c r="R835" s="153"/>
      <c r="S835" s="153"/>
      <c r="T835" s="153"/>
      <c r="U835" s="153"/>
      <c r="V835" s="153"/>
      <c r="W835" s="153"/>
      <c r="X835" s="153"/>
      <c r="Y835" s="153"/>
    </row>
    <row r="836" spans="1:25">
      <c r="A836" s="153"/>
      <c r="B836" s="745"/>
      <c r="C836" s="153"/>
      <c r="D836" s="153"/>
      <c r="E836" s="153"/>
      <c r="F836" s="153"/>
      <c r="G836" s="153"/>
      <c r="H836" s="153"/>
      <c r="I836" s="153"/>
      <c r="J836" s="153"/>
      <c r="K836" s="153"/>
      <c r="L836" s="153"/>
      <c r="M836" s="654"/>
      <c r="N836" s="655"/>
      <c r="O836" s="655"/>
      <c r="P836" s="153"/>
      <c r="Q836" s="153"/>
      <c r="R836" s="153"/>
      <c r="S836" s="153"/>
      <c r="T836" s="153"/>
      <c r="U836" s="153"/>
      <c r="V836" s="153"/>
      <c r="W836" s="153"/>
      <c r="X836" s="153"/>
      <c r="Y836" s="153"/>
    </row>
    <row r="837" spans="1:25">
      <c r="A837" s="153"/>
      <c r="B837" s="745"/>
      <c r="C837" s="153"/>
      <c r="D837" s="153"/>
      <c r="E837" s="153"/>
      <c r="F837" s="153"/>
      <c r="G837" s="153"/>
      <c r="H837" s="153"/>
      <c r="I837" s="153"/>
      <c r="J837" s="153"/>
      <c r="K837" s="153"/>
      <c r="L837" s="153"/>
      <c r="M837" s="654"/>
      <c r="N837" s="655"/>
      <c r="O837" s="655"/>
      <c r="P837" s="153"/>
      <c r="Q837" s="153"/>
      <c r="R837" s="153"/>
      <c r="S837" s="153"/>
      <c r="T837" s="153"/>
      <c r="U837" s="153"/>
      <c r="V837" s="153"/>
      <c r="W837" s="153"/>
      <c r="X837" s="153"/>
      <c r="Y837" s="153"/>
    </row>
    <row r="838" spans="1:25">
      <c r="A838" s="153"/>
      <c r="B838" s="745"/>
      <c r="C838" s="153"/>
      <c r="D838" s="153"/>
      <c r="E838" s="153"/>
      <c r="F838" s="153"/>
      <c r="G838" s="153"/>
      <c r="H838" s="153"/>
      <c r="I838" s="153"/>
      <c r="J838" s="153"/>
      <c r="K838" s="153"/>
      <c r="L838" s="153"/>
      <c r="M838" s="654"/>
      <c r="N838" s="655"/>
      <c r="O838" s="655"/>
      <c r="P838" s="153"/>
      <c r="Q838" s="153"/>
      <c r="R838" s="153"/>
      <c r="S838" s="153"/>
      <c r="T838" s="153"/>
      <c r="U838" s="153"/>
      <c r="V838" s="153"/>
      <c r="W838" s="153"/>
      <c r="X838" s="153"/>
      <c r="Y838" s="153"/>
    </row>
    <row r="839" spans="1:25">
      <c r="A839" s="153"/>
      <c r="B839" s="745"/>
      <c r="C839" s="153"/>
      <c r="D839" s="153"/>
      <c r="E839" s="153"/>
      <c r="F839" s="153"/>
      <c r="G839" s="153"/>
      <c r="H839" s="153"/>
      <c r="I839" s="153"/>
      <c r="J839" s="153"/>
      <c r="K839" s="153"/>
      <c r="L839" s="153"/>
      <c r="M839" s="654"/>
      <c r="N839" s="655"/>
      <c r="O839" s="655"/>
      <c r="P839" s="153"/>
      <c r="Q839" s="153"/>
      <c r="R839" s="153"/>
      <c r="S839" s="153"/>
      <c r="T839" s="153"/>
      <c r="U839" s="153"/>
      <c r="V839" s="153"/>
      <c r="W839" s="153"/>
      <c r="X839" s="153"/>
      <c r="Y839" s="153"/>
    </row>
    <row r="840" spans="1:25">
      <c r="A840" s="153"/>
      <c r="B840" s="745"/>
      <c r="C840" s="153"/>
      <c r="D840" s="153"/>
      <c r="E840" s="153"/>
      <c r="F840" s="153"/>
      <c r="G840" s="153"/>
      <c r="H840" s="153"/>
      <c r="I840" s="153"/>
      <c r="J840" s="153"/>
      <c r="K840" s="153"/>
      <c r="L840" s="153"/>
      <c r="M840" s="654"/>
      <c r="N840" s="655"/>
      <c r="O840" s="655"/>
      <c r="P840" s="153"/>
      <c r="Q840" s="153"/>
      <c r="R840" s="153"/>
      <c r="S840" s="153"/>
      <c r="T840" s="153"/>
      <c r="U840" s="153"/>
      <c r="V840" s="153"/>
      <c r="W840" s="153"/>
      <c r="X840" s="153"/>
      <c r="Y840" s="153"/>
    </row>
    <row r="841" spans="1:25">
      <c r="A841" s="153"/>
      <c r="B841" s="745"/>
      <c r="C841" s="153"/>
      <c r="D841" s="153"/>
      <c r="E841" s="153"/>
      <c r="F841" s="153"/>
      <c r="G841" s="153"/>
      <c r="H841" s="153"/>
      <c r="I841" s="153"/>
      <c r="J841" s="153"/>
      <c r="K841" s="153"/>
      <c r="L841" s="153"/>
      <c r="M841" s="654"/>
      <c r="N841" s="655"/>
      <c r="O841" s="655"/>
      <c r="P841" s="153"/>
      <c r="Q841" s="153"/>
      <c r="R841" s="153"/>
      <c r="S841" s="153"/>
      <c r="T841" s="153"/>
      <c r="U841" s="153"/>
      <c r="V841" s="153"/>
      <c r="W841" s="153"/>
      <c r="X841" s="153"/>
      <c r="Y841" s="153"/>
    </row>
    <row r="842" spans="1:25">
      <c r="A842" s="153"/>
      <c r="B842" s="745"/>
      <c r="C842" s="153"/>
      <c r="D842" s="153"/>
      <c r="E842" s="153"/>
      <c r="F842" s="153"/>
      <c r="G842" s="153"/>
      <c r="H842" s="153"/>
      <c r="I842" s="153"/>
      <c r="J842" s="153"/>
      <c r="K842" s="153"/>
      <c r="L842" s="153"/>
      <c r="M842" s="654"/>
      <c r="N842" s="655"/>
      <c r="O842" s="655"/>
      <c r="P842" s="153"/>
      <c r="Q842" s="153"/>
      <c r="R842" s="153"/>
      <c r="S842" s="153"/>
      <c r="T842" s="153"/>
      <c r="U842" s="153"/>
      <c r="V842" s="153"/>
      <c r="W842" s="153"/>
      <c r="X842" s="153"/>
      <c r="Y842" s="153"/>
    </row>
    <row r="843" spans="1:25">
      <c r="A843" s="153"/>
      <c r="B843" s="745"/>
      <c r="C843" s="153"/>
      <c r="D843" s="153"/>
      <c r="E843" s="153"/>
      <c r="F843" s="153"/>
      <c r="G843" s="153"/>
      <c r="H843" s="153"/>
      <c r="I843" s="153"/>
      <c r="J843" s="153"/>
      <c r="K843" s="153"/>
      <c r="L843" s="153"/>
      <c r="M843" s="654"/>
      <c r="N843" s="655"/>
      <c r="O843" s="655"/>
      <c r="P843" s="153"/>
      <c r="Q843" s="153"/>
      <c r="R843" s="153"/>
      <c r="S843" s="153"/>
      <c r="T843" s="153"/>
      <c r="U843" s="153"/>
      <c r="V843" s="153"/>
      <c r="W843" s="153"/>
      <c r="X843" s="153"/>
      <c r="Y843" s="153"/>
    </row>
    <row r="844" spans="1:25">
      <c r="A844" s="153"/>
      <c r="B844" s="745"/>
      <c r="C844" s="153"/>
      <c r="D844" s="153"/>
      <c r="E844" s="153"/>
      <c r="F844" s="153"/>
      <c r="G844" s="153"/>
      <c r="H844" s="153"/>
      <c r="I844" s="153"/>
      <c r="J844" s="153"/>
      <c r="K844" s="153"/>
      <c r="L844" s="153"/>
      <c r="M844" s="654"/>
      <c r="N844" s="655"/>
      <c r="O844" s="655"/>
      <c r="P844" s="153"/>
      <c r="Q844" s="153"/>
      <c r="R844" s="153"/>
      <c r="S844" s="153"/>
      <c r="T844" s="153"/>
      <c r="U844" s="153"/>
      <c r="V844" s="153"/>
      <c r="W844" s="153"/>
      <c r="X844" s="153"/>
      <c r="Y844" s="153"/>
    </row>
    <row r="845" spans="1:25">
      <c r="A845" s="153"/>
      <c r="B845" s="745"/>
      <c r="C845" s="153"/>
      <c r="D845" s="153"/>
      <c r="E845" s="153"/>
      <c r="F845" s="153"/>
      <c r="G845" s="153"/>
      <c r="H845" s="153"/>
      <c r="I845" s="153"/>
      <c r="J845" s="153"/>
      <c r="K845" s="153"/>
      <c r="L845" s="153"/>
      <c r="M845" s="654"/>
      <c r="N845" s="655"/>
      <c r="O845" s="655"/>
      <c r="P845" s="153"/>
      <c r="Q845" s="153"/>
      <c r="R845" s="153"/>
      <c r="S845" s="153"/>
      <c r="T845" s="153"/>
      <c r="U845" s="153"/>
      <c r="V845" s="153"/>
      <c r="W845" s="153"/>
      <c r="X845" s="153"/>
      <c r="Y845" s="153"/>
    </row>
    <row r="846" spans="1:25">
      <c r="A846" s="153"/>
      <c r="B846" s="745"/>
      <c r="C846" s="153"/>
      <c r="D846" s="153"/>
      <c r="E846" s="153"/>
      <c r="F846" s="153"/>
      <c r="G846" s="153"/>
      <c r="H846" s="153"/>
      <c r="I846" s="153"/>
      <c r="J846" s="153"/>
      <c r="K846" s="153"/>
      <c r="L846" s="153"/>
      <c r="M846" s="654"/>
      <c r="N846" s="655"/>
      <c r="O846" s="655"/>
      <c r="P846" s="153"/>
      <c r="Q846" s="153"/>
      <c r="R846" s="153"/>
      <c r="S846" s="153"/>
      <c r="T846" s="153"/>
      <c r="U846" s="153"/>
      <c r="V846" s="153"/>
      <c r="W846" s="153"/>
      <c r="X846" s="153"/>
      <c r="Y846" s="153"/>
    </row>
    <row r="847" spans="1:25">
      <c r="A847" s="153"/>
      <c r="B847" s="745"/>
      <c r="C847" s="153"/>
      <c r="D847" s="153"/>
      <c r="E847" s="153"/>
      <c r="F847" s="153"/>
      <c r="G847" s="153"/>
      <c r="H847" s="153"/>
      <c r="I847" s="153"/>
      <c r="J847" s="153"/>
      <c r="K847" s="153"/>
      <c r="L847" s="153"/>
      <c r="M847" s="654"/>
      <c r="N847" s="655"/>
      <c r="O847" s="655"/>
      <c r="P847" s="153"/>
      <c r="Q847" s="153"/>
      <c r="R847" s="153"/>
      <c r="S847" s="153"/>
      <c r="T847" s="153"/>
      <c r="U847" s="153"/>
      <c r="V847" s="153"/>
      <c r="W847" s="153"/>
      <c r="X847" s="153"/>
      <c r="Y847" s="153"/>
    </row>
    <row r="848" spans="1:25">
      <c r="A848" s="153"/>
      <c r="B848" s="745"/>
      <c r="C848" s="153"/>
      <c r="D848" s="153"/>
      <c r="E848" s="153"/>
      <c r="F848" s="153"/>
      <c r="G848" s="153"/>
      <c r="H848" s="153"/>
      <c r="I848" s="153"/>
      <c r="J848" s="153"/>
      <c r="K848" s="153"/>
      <c r="L848" s="153"/>
      <c r="M848" s="654"/>
      <c r="N848" s="655"/>
      <c r="O848" s="655"/>
      <c r="P848" s="153"/>
      <c r="Q848" s="153"/>
      <c r="R848" s="153"/>
      <c r="S848" s="153"/>
      <c r="T848" s="153"/>
      <c r="U848" s="153"/>
      <c r="V848" s="153"/>
      <c r="W848" s="153"/>
      <c r="X848" s="153"/>
      <c r="Y848" s="153"/>
    </row>
    <row r="849" spans="1:25">
      <c r="A849" s="153"/>
      <c r="B849" s="745"/>
      <c r="C849" s="153"/>
      <c r="D849" s="153"/>
      <c r="E849" s="153"/>
      <c r="F849" s="153"/>
      <c r="G849" s="153"/>
      <c r="H849" s="153"/>
      <c r="I849" s="153"/>
      <c r="J849" s="153"/>
      <c r="K849" s="153"/>
      <c r="L849" s="153"/>
      <c r="M849" s="654"/>
      <c r="N849" s="655"/>
      <c r="O849" s="655"/>
      <c r="P849" s="153"/>
      <c r="Q849" s="153"/>
      <c r="R849" s="153"/>
      <c r="S849" s="153"/>
      <c r="T849" s="153"/>
      <c r="U849" s="153"/>
      <c r="V849" s="153"/>
      <c r="W849" s="153"/>
      <c r="X849" s="153"/>
      <c r="Y849" s="153"/>
    </row>
    <row r="850" spans="1:25">
      <c r="A850" s="153"/>
      <c r="B850" s="745"/>
      <c r="C850" s="153"/>
      <c r="D850" s="153"/>
      <c r="E850" s="153"/>
      <c r="F850" s="153"/>
      <c r="G850" s="153"/>
      <c r="H850" s="153"/>
      <c r="I850" s="153"/>
      <c r="J850" s="153"/>
      <c r="K850" s="153"/>
      <c r="L850" s="153"/>
      <c r="M850" s="654"/>
      <c r="N850" s="655"/>
      <c r="O850" s="655"/>
      <c r="P850" s="153"/>
      <c r="Q850" s="153"/>
      <c r="R850" s="153"/>
      <c r="S850" s="153"/>
      <c r="T850" s="153"/>
      <c r="U850" s="153"/>
      <c r="V850" s="153"/>
      <c r="W850" s="153"/>
      <c r="X850" s="153"/>
      <c r="Y850" s="153"/>
    </row>
    <row r="851" spans="1:25">
      <c r="A851" s="153"/>
      <c r="B851" s="745"/>
      <c r="C851" s="153"/>
      <c r="D851" s="153"/>
      <c r="E851" s="153"/>
      <c r="F851" s="153"/>
      <c r="G851" s="153"/>
      <c r="H851" s="153"/>
      <c r="I851" s="153"/>
      <c r="J851" s="153"/>
      <c r="K851" s="153"/>
      <c r="L851" s="153"/>
      <c r="M851" s="654"/>
      <c r="N851" s="655"/>
      <c r="O851" s="655"/>
      <c r="P851" s="153"/>
      <c r="Q851" s="153"/>
      <c r="R851" s="153"/>
      <c r="S851" s="153"/>
      <c r="T851" s="153"/>
      <c r="U851" s="153"/>
      <c r="V851" s="153"/>
      <c r="W851" s="153"/>
      <c r="X851" s="153"/>
      <c r="Y851" s="153"/>
    </row>
    <row r="852" spans="1:25">
      <c r="A852" s="153"/>
      <c r="B852" s="745"/>
      <c r="C852" s="153"/>
      <c r="D852" s="153"/>
      <c r="E852" s="153"/>
      <c r="F852" s="153"/>
      <c r="G852" s="153"/>
      <c r="H852" s="153"/>
      <c r="I852" s="153"/>
      <c r="J852" s="153"/>
      <c r="K852" s="153"/>
      <c r="L852" s="153"/>
      <c r="M852" s="654"/>
      <c r="N852" s="655"/>
      <c r="O852" s="655"/>
      <c r="P852" s="153"/>
      <c r="Q852" s="153"/>
      <c r="R852" s="153"/>
      <c r="S852" s="153"/>
      <c r="T852" s="153"/>
      <c r="U852" s="153"/>
      <c r="V852" s="153"/>
      <c r="W852" s="153"/>
      <c r="X852" s="153"/>
      <c r="Y852" s="153"/>
    </row>
    <row r="853" spans="1:25">
      <c r="A853" s="153"/>
      <c r="B853" s="745"/>
      <c r="C853" s="153"/>
      <c r="D853" s="153"/>
      <c r="E853" s="153"/>
      <c r="F853" s="153"/>
      <c r="G853" s="153"/>
      <c r="H853" s="153"/>
      <c r="I853" s="153"/>
      <c r="J853" s="153"/>
      <c r="K853" s="153"/>
      <c r="L853" s="153"/>
      <c r="M853" s="654"/>
      <c r="N853" s="655"/>
      <c r="O853" s="655"/>
      <c r="P853" s="153"/>
      <c r="Q853" s="153"/>
      <c r="R853" s="153"/>
      <c r="S853" s="153"/>
      <c r="T853" s="153"/>
      <c r="U853" s="153"/>
      <c r="V853" s="153"/>
      <c r="W853" s="153"/>
      <c r="X853" s="153"/>
      <c r="Y853" s="153"/>
    </row>
    <row r="854" spans="1:25">
      <c r="A854" s="153"/>
      <c r="B854" s="745"/>
      <c r="C854" s="153"/>
      <c r="D854" s="153"/>
      <c r="E854" s="153"/>
      <c r="F854" s="153"/>
      <c r="G854" s="153"/>
      <c r="H854" s="153"/>
      <c r="I854" s="153"/>
      <c r="J854" s="153"/>
      <c r="K854" s="153"/>
      <c r="L854" s="153"/>
      <c r="M854" s="654"/>
      <c r="N854" s="655"/>
      <c r="O854" s="655"/>
      <c r="P854" s="153"/>
      <c r="Q854" s="153"/>
      <c r="R854" s="153"/>
      <c r="S854" s="153"/>
      <c r="T854" s="153"/>
      <c r="U854" s="153"/>
      <c r="V854" s="153"/>
      <c r="W854" s="153"/>
      <c r="X854" s="153"/>
      <c r="Y854" s="153"/>
    </row>
    <row r="855" spans="1:25">
      <c r="A855" s="153"/>
      <c r="B855" s="745"/>
      <c r="C855" s="153"/>
      <c r="D855" s="153"/>
      <c r="E855" s="153"/>
      <c r="F855" s="153"/>
      <c r="G855" s="153"/>
      <c r="H855" s="153"/>
      <c r="I855" s="153"/>
      <c r="J855" s="153"/>
      <c r="K855" s="153"/>
      <c r="L855" s="153"/>
      <c r="M855" s="654"/>
      <c r="N855" s="655"/>
      <c r="O855" s="655"/>
      <c r="P855" s="153"/>
      <c r="Q855" s="153"/>
      <c r="R855" s="153"/>
      <c r="S855" s="153"/>
      <c r="T855" s="153"/>
      <c r="U855" s="153"/>
      <c r="V855" s="153"/>
      <c r="W855" s="153"/>
      <c r="X855" s="153"/>
      <c r="Y855" s="153"/>
    </row>
    <row r="856" spans="1:25">
      <c r="A856" s="153"/>
      <c r="B856" s="745"/>
      <c r="C856" s="153"/>
      <c r="D856" s="153"/>
      <c r="E856" s="153"/>
      <c r="F856" s="153"/>
      <c r="G856" s="153"/>
      <c r="H856" s="153"/>
      <c r="I856" s="153"/>
      <c r="J856" s="153"/>
      <c r="K856" s="153"/>
      <c r="L856" s="153"/>
      <c r="M856" s="654"/>
      <c r="N856" s="655"/>
      <c r="O856" s="655"/>
      <c r="P856" s="153"/>
      <c r="Q856" s="153"/>
      <c r="R856" s="153"/>
      <c r="S856" s="153"/>
      <c r="T856" s="153"/>
      <c r="U856" s="153"/>
      <c r="V856" s="153"/>
      <c r="W856" s="153"/>
      <c r="X856" s="153"/>
      <c r="Y856" s="153"/>
    </row>
    <row r="857" spans="1:25">
      <c r="A857" s="153"/>
      <c r="B857" s="745"/>
      <c r="C857" s="153"/>
      <c r="D857" s="153"/>
      <c r="E857" s="153"/>
      <c r="F857" s="153"/>
      <c r="G857" s="153"/>
      <c r="H857" s="153"/>
      <c r="I857" s="153"/>
      <c r="J857" s="153"/>
      <c r="K857" s="153"/>
      <c r="L857" s="153"/>
      <c r="M857" s="654"/>
      <c r="N857" s="655"/>
      <c r="O857" s="655"/>
      <c r="P857" s="153"/>
      <c r="Q857" s="153"/>
      <c r="R857" s="153"/>
      <c r="S857" s="153"/>
      <c r="T857" s="153"/>
      <c r="U857" s="153"/>
      <c r="V857" s="153"/>
      <c r="W857" s="153"/>
      <c r="X857" s="153"/>
      <c r="Y857" s="153"/>
    </row>
    <row r="858" spans="1:25">
      <c r="A858" s="153"/>
      <c r="B858" s="745"/>
      <c r="C858" s="153"/>
      <c r="D858" s="153"/>
      <c r="E858" s="153"/>
      <c r="F858" s="153"/>
      <c r="G858" s="153"/>
      <c r="H858" s="153"/>
      <c r="I858" s="153"/>
      <c r="J858" s="153"/>
      <c r="K858" s="153"/>
      <c r="L858" s="153"/>
      <c r="M858" s="654"/>
      <c r="N858" s="655"/>
      <c r="O858" s="655"/>
      <c r="P858" s="153"/>
      <c r="Q858" s="153"/>
      <c r="R858" s="153"/>
      <c r="S858" s="153"/>
      <c r="T858" s="153"/>
      <c r="U858" s="153"/>
      <c r="V858" s="153"/>
      <c r="W858" s="153"/>
      <c r="X858" s="153"/>
      <c r="Y858" s="153"/>
    </row>
    <row r="859" spans="1:25">
      <c r="A859" s="153"/>
      <c r="B859" s="745"/>
      <c r="C859" s="153"/>
      <c r="D859" s="153"/>
      <c r="E859" s="153"/>
      <c r="F859" s="153"/>
      <c r="G859" s="153"/>
      <c r="H859" s="153"/>
      <c r="I859" s="153"/>
      <c r="J859" s="153"/>
      <c r="K859" s="153"/>
      <c r="L859" s="153"/>
      <c r="M859" s="654"/>
      <c r="N859" s="655"/>
      <c r="O859" s="655"/>
      <c r="P859" s="153"/>
      <c r="Q859" s="153"/>
      <c r="R859" s="153"/>
      <c r="S859" s="153"/>
      <c r="T859" s="153"/>
      <c r="U859" s="153"/>
      <c r="V859" s="153"/>
      <c r="W859" s="153"/>
      <c r="X859" s="153"/>
      <c r="Y859" s="153"/>
    </row>
    <row r="860" spans="1:25">
      <c r="A860" s="153"/>
      <c r="B860" s="745"/>
      <c r="C860" s="153"/>
      <c r="D860" s="153"/>
      <c r="E860" s="153"/>
      <c r="F860" s="153"/>
      <c r="G860" s="153"/>
      <c r="H860" s="153"/>
      <c r="I860" s="153"/>
      <c r="J860" s="153"/>
      <c r="K860" s="153"/>
      <c r="L860" s="153"/>
      <c r="M860" s="654"/>
      <c r="N860" s="655"/>
      <c r="O860" s="655"/>
      <c r="P860" s="153"/>
      <c r="Q860" s="153"/>
      <c r="R860" s="153"/>
      <c r="S860" s="153"/>
      <c r="T860" s="153"/>
      <c r="U860" s="153"/>
      <c r="V860" s="153"/>
      <c r="W860" s="153"/>
      <c r="X860" s="153"/>
      <c r="Y860" s="153"/>
    </row>
    <row r="861" spans="1:25">
      <c r="A861" s="153"/>
      <c r="B861" s="745"/>
      <c r="C861" s="153"/>
      <c r="D861" s="153"/>
      <c r="E861" s="153"/>
      <c r="F861" s="153"/>
      <c r="G861" s="153"/>
      <c r="H861" s="153"/>
      <c r="I861" s="153"/>
      <c r="J861" s="153"/>
      <c r="K861" s="153"/>
      <c r="L861" s="153"/>
      <c r="M861" s="654"/>
      <c r="N861" s="655"/>
      <c r="O861" s="655"/>
      <c r="P861" s="153"/>
      <c r="Q861" s="153"/>
      <c r="R861" s="153"/>
      <c r="S861" s="153"/>
      <c r="T861" s="153"/>
      <c r="U861" s="153"/>
      <c r="V861" s="153"/>
      <c r="W861" s="153"/>
      <c r="X861" s="153"/>
      <c r="Y861" s="153"/>
    </row>
    <row r="862" spans="1:25">
      <c r="A862" s="153"/>
      <c r="B862" s="745"/>
      <c r="C862" s="153"/>
      <c r="D862" s="153"/>
      <c r="E862" s="153"/>
      <c r="F862" s="153"/>
      <c r="G862" s="153"/>
      <c r="H862" s="153"/>
      <c r="I862" s="153"/>
      <c r="J862" s="153"/>
      <c r="K862" s="153"/>
      <c r="L862" s="153"/>
      <c r="M862" s="654"/>
      <c r="N862" s="655"/>
      <c r="O862" s="655"/>
      <c r="P862" s="153"/>
      <c r="Q862" s="153"/>
      <c r="R862" s="153"/>
      <c r="S862" s="153"/>
      <c r="T862" s="153"/>
      <c r="U862" s="153"/>
      <c r="V862" s="153"/>
      <c r="W862" s="153"/>
      <c r="X862" s="153"/>
      <c r="Y862" s="153"/>
    </row>
    <row r="863" spans="1:25">
      <c r="A863" s="153"/>
      <c r="B863" s="745"/>
      <c r="C863" s="153"/>
      <c r="D863" s="153"/>
      <c r="E863" s="153"/>
      <c r="F863" s="153"/>
      <c r="G863" s="153"/>
      <c r="H863" s="153"/>
      <c r="I863" s="153"/>
      <c r="J863" s="153"/>
      <c r="K863" s="153"/>
      <c r="L863" s="153"/>
      <c r="M863" s="654"/>
      <c r="N863" s="655"/>
      <c r="O863" s="655"/>
      <c r="P863" s="153"/>
      <c r="Q863" s="153"/>
      <c r="R863" s="153"/>
      <c r="S863" s="153"/>
      <c r="T863" s="153"/>
      <c r="U863" s="153"/>
      <c r="V863" s="153"/>
      <c r="W863" s="153"/>
      <c r="X863" s="153"/>
      <c r="Y863" s="153"/>
    </row>
    <row r="864" spans="1:25">
      <c r="A864" s="153"/>
      <c r="B864" s="745"/>
      <c r="C864" s="153"/>
      <c r="D864" s="153"/>
      <c r="E864" s="153"/>
      <c r="F864" s="153"/>
      <c r="G864" s="153"/>
      <c r="H864" s="153"/>
      <c r="I864" s="153"/>
      <c r="J864" s="153"/>
      <c r="K864" s="153"/>
      <c r="L864" s="153"/>
      <c r="M864" s="654"/>
      <c r="N864" s="655"/>
      <c r="O864" s="655"/>
      <c r="P864" s="153"/>
      <c r="Q864" s="153"/>
      <c r="R864" s="153"/>
      <c r="S864" s="153"/>
      <c r="T864" s="153"/>
      <c r="U864" s="153"/>
      <c r="V864" s="153"/>
      <c r="W864" s="153"/>
      <c r="X864" s="153"/>
      <c r="Y864" s="153"/>
    </row>
    <row r="865" spans="1:25">
      <c r="A865" s="153"/>
      <c r="B865" s="745"/>
      <c r="C865" s="153"/>
      <c r="D865" s="153"/>
      <c r="E865" s="153"/>
      <c r="F865" s="153"/>
      <c r="G865" s="153"/>
      <c r="H865" s="153"/>
      <c r="I865" s="153"/>
      <c r="J865" s="153"/>
      <c r="K865" s="153"/>
      <c r="L865" s="153"/>
      <c r="M865" s="654"/>
      <c r="N865" s="655"/>
      <c r="O865" s="655"/>
      <c r="P865" s="153"/>
      <c r="Q865" s="153"/>
      <c r="R865" s="153"/>
      <c r="S865" s="153"/>
      <c r="T865" s="153"/>
      <c r="U865" s="153"/>
      <c r="V865" s="153"/>
      <c r="W865" s="153"/>
      <c r="X865" s="153"/>
      <c r="Y865" s="153"/>
    </row>
    <row r="866" spans="1:25">
      <c r="A866" s="153"/>
      <c r="B866" s="745"/>
      <c r="C866" s="153"/>
      <c r="D866" s="153"/>
      <c r="E866" s="153"/>
      <c r="F866" s="153"/>
      <c r="G866" s="153"/>
      <c r="H866" s="153"/>
      <c r="I866" s="153"/>
      <c r="J866" s="153"/>
      <c r="K866" s="153"/>
      <c r="L866" s="153"/>
      <c r="M866" s="654"/>
      <c r="N866" s="655"/>
      <c r="O866" s="655"/>
      <c r="P866" s="153"/>
      <c r="Q866" s="153"/>
      <c r="R866" s="153"/>
      <c r="S866" s="153"/>
      <c r="T866" s="153"/>
      <c r="U866" s="153"/>
      <c r="V866" s="153"/>
      <c r="W866" s="153"/>
      <c r="X866" s="153"/>
      <c r="Y866" s="153"/>
    </row>
    <row r="867" spans="1:25">
      <c r="A867" s="153"/>
      <c r="B867" s="745"/>
      <c r="C867" s="153"/>
      <c r="D867" s="153"/>
      <c r="E867" s="153"/>
      <c r="F867" s="153"/>
      <c r="G867" s="153"/>
      <c r="H867" s="153"/>
      <c r="I867" s="153"/>
      <c r="J867" s="153"/>
      <c r="K867" s="153"/>
      <c r="L867" s="153"/>
      <c r="M867" s="654"/>
      <c r="N867" s="655"/>
      <c r="O867" s="655"/>
      <c r="P867" s="153"/>
      <c r="Q867" s="153"/>
      <c r="R867" s="153"/>
      <c r="S867" s="153"/>
      <c r="T867" s="153"/>
      <c r="U867" s="153"/>
      <c r="V867" s="153"/>
      <c r="W867" s="153"/>
      <c r="X867" s="153"/>
      <c r="Y867" s="153"/>
    </row>
    <row r="868" spans="1:25">
      <c r="A868" s="153"/>
      <c r="B868" s="745"/>
      <c r="C868" s="153"/>
      <c r="D868" s="153"/>
      <c r="E868" s="153"/>
      <c r="F868" s="153"/>
      <c r="G868" s="153"/>
      <c r="H868" s="153"/>
      <c r="I868" s="153"/>
      <c r="J868" s="153"/>
      <c r="K868" s="153"/>
      <c r="L868" s="153"/>
      <c r="M868" s="654"/>
      <c r="N868" s="655"/>
      <c r="O868" s="655"/>
      <c r="P868" s="153"/>
      <c r="Q868" s="153"/>
      <c r="R868" s="153"/>
      <c r="S868" s="153"/>
      <c r="T868" s="153"/>
      <c r="U868" s="153"/>
      <c r="V868" s="153"/>
      <c r="W868" s="153"/>
      <c r="X868" s="153"/>
      <c r="Y868" s="153"/>
    </row>
    <row r="869" spans="1:25">
      <c r="A869" s="153"/>
      <c r="B869" s="745"/>
      <c r="C869" s="153"/>
      <c r="D869" s="153"/>
      <c r="E869" s="153"/>
      <c r="F869" s="153"/>
      <c r="G869" s="153"/>
      <c r="H869" s="153"/>
      <c r="I869" s="153"/>
      <c r="J869" s="153"/>
      <c r="K869" s="153"/>
      <c r="L869" s="153"/>
      <c r="M869" s="654"/>
      <c r="N869" s="655"/>
      <c r="O869" s="655"/>
      <c r="P869" s="153"/>
      <c r="Q869" s="153"/>
      <c r="R869" s="153"/>
      <c r="S869" s="153"/>
      <c r="T869" s="153"/>
      <c r="U869" s="153"/>
      <c r="V869" s="153"/>
      <c r="W869" s="153"/>
      <c r="X869" s="153"/>
      <c r="Y869" s="153"/>
    </row>
    <row r="870" spans="1:25">
      <c r="A870" s="153"/>
      <c r="B870" s="745"/>
      <c r="C870" s="153"/>
      <c r="D870" s="153"/>
      <c r="E870" s="153"/>
      <c r="F870" s="153"/>
      <c r="G870" s="153"/>
      <c r="H870" s="153"/>
      <c r="I870" s="153"/>
      <c r="J870" s="153"/>
      <c r="K870" s="153"/>
      <c r="L870" s="153"/>
      <c r="M870" s="654"/>
      <c r="N870" s="655"/>
      <c r="O870" s="655"/>
      <c r="P870" s="153"/>
      <c r="Q870" s="153"/>
      <c r="R870" s="153"/>
      <c r="S870" s="153"/>
      <c r="T870" s="153"/>
      <c r="U870" s="153"/>
      <c r="V870" s="153"/>
      <c r="W870" s="153"/>
      <c r="X870" s="153"/>
      <c r="Y870" s="153"/>
    </row>
    <row r="871" spans="1:25">
      <c r="A871" s="153"/>
      <c r="B871" s="745"/>
      <c r="C871" s="153"/>
      <c r="D871" s="153"/>
      <c r="E871" s="153"/>
      <c r="F871" s="153"/>
      <c r="G871" s="153"/>
      <c r="H871" s="153"/>
      <c r="I871" s="153"/>
      <c r="J871" s="153"/>
      <c r="K871" s="153"/>
      <c r="L871" s="153"/>
      <c r="M871" s="654"/>
      <c r="N871" s="655"/>
      <c r="O871" s="655"/>
      <c r="P871" s="153"/>
      <c r="Q871" s="153"/>
      <c r="R871" s="153"/>
      <c r="S871" s="153"/>
      <c r="T871" s="153"/>
      <c r="U871" s="153"/>
      <c r="V871" s="153"/>
      <c r="W871" s="153"/>
      <c r="X871" s="153"/>
      <c r="Y871" s="153"/>
    </row>
    <row r="872" spans="1:25">
      <c r="A872" s="153"/>
      <c r="B872" s="745"/>
      <c r="C872" s="153"/>
      <c r="D872" s="153"/>
      <c r="E872" s="153"/>
      <c r="F872" s="153"/>
      <c r="G872" s="153"/>
      <c r="H872" s="153"/>
      <c r="I872" s="153"/>
      <c r="J872" s="153"/>
      <c r="K872" s="153"/>
      <c r="L872" s="153"/>
      <c r="M872" s="654"/>
      <c r="N872" s="655"/>
      <c r="O872" s="655"/>
      <c r="P872" s="153"/>
      <c r="Q872" s="153"/>
      <c r="R872" s="153"/>
      <c r="S872" s="153"/>
      <c r="T872" s="153"/>
      <c r="U872" s="153"/>
      <c r="V872" s="153"/>
      <c r="W872" s="153"/>
      <c r="X872" s="153"/>
      <c r="Y872" s="153"/>
    </row>
    <row r="873" spans="1:25">
      <c r="A873" s="153"/>
      <c r="B873" s="745"/>
      <c r="C873" s="153"/>
      <c r="D873" s="153"/>
      <c r="E873" s="153"/>
      <c r="F873" s="153"/>
      <c r="G873" s="153"/>
      <c r="H873" s="153"/>
      <c r="I873" s="153"/>
      <c r="J873" s="153"/>
      <c r="K873" s="153"/>
      <c r="L873" s="153"/>
      <c r="M873" s="654"/>
      <c r="N873" s="655"/>
      <c r="O873" s="655"/>
      <c r="P873" s="153"/>
      <c r="Q873" s="153"/>
      <c r="R873" s="153"/>
      <c r="S873" s="153"/>
      <c r="T873" s="153"/>
      <c r="U873" s="153"/>
      <c r="V873" s="153"/>
      <c r="W873" s="153"/>
      <c r="X873" s="153"/>
      <c r="Y873" s="153"/>
    </row>
    <row r="874" spans="1:25">
      <c r="A874" s="153"/>
      <c r="B874" s="745"/>
      <c r="C874" s="153"/>
      <c r="D874" s="153"/>
      <c r="E874" s="153"/>
      <c r="F874" s="153"/>
      <c r="G874" s="153"/>
      <c r="H874" s="153"/>
      <c r="I874" s="153"/>
      <c r="J874" s="153"/>
      <c r="K874" s="153"/>
      <c r="L874" s="153"/>
      <c r="M874" s="654"/>
      <c r="N874" s="655"/>
      <c r="O874" s="655"/>
      <c r="P874" s="153"/>
      <c r="Q874" s="153"/>
      <c r="R874" s="153"/>
      <c r="S874" s="153"/>
      <c r="T874" s="153"/>
      <c r="U874" s="153"/>
      <c r="V874" s="153"/>
      <c r="W874" s="153"/>
      <c r="X874" s="153"/>
      <c r="Y874" s="153"/>
    </row>
    <row r="875" spans="1:25">
      <c r="A875" s="153"/>
      <c r="B875" s="745"/>
      <c r="C875" s="153"/>
      <c r="D875" s="153"/>
      <c r="E875" s="153"/>
      <c r="F875" s="153"/>
      <c r="G875" s="153"/>
      <c r="H875" s="153"/>
      <c r="I875" s="153"/>
      <c r="J875" s="153"/>
      <c r="K875" s="153"/>
      <c r="L875" s="153"/>
      <c r="M875" s="654"/>
      <c r="N875" s="655"/>
      <c r="O875" s="655"/>
      <c r="P875" s="153"/>
      <c r="Q875" s="153"/>
      <c r="R875" s="153"/>
      <c r="S875" s="153"/>
      <c r="T875" s="153"/>
      <c r="U875" s="153"/>
      <c r="V875" s="153"/>
      <c r="W875" s="153"/>
      <c r="X875" s="153"/>
      <c r="Y875" s="153"/>
    </row>
    <row r="876" spans="1:25">
      <c r="A876" s="153"/>
      <c r="B876" s="745"/>
      <c r="C876" s="153"/>
      <c r="D876" s="153"/>
      <c r="E876" s="153"/>
      <c r="F876" s="153"/>
      <c r="G876" s="153"/>
      <c r="H876" s="153"/>
      <c r="I876" s="153"/>
      <c r="J876" s="153"/>
      <c r="K876" s="153"/>
      <c r="L876" s="153"/>
      <c r="M876" s="654"/>
      <c r="N876" s="655"/>
      <c r="O876" s="655"/>
      <c r="P876" s="153"/>
      <c r="Q876" s="153"/>
      <c r="R876" s="153"/>
      <c r="S876" s="153"/>
      <c r="T876" s="153"/>
      <c r="U876" s="153"/>
      <c r="V876" s="153"/>
      <c r="W876" s="153"/>
      <c r="X876" s="153"/>
      <c r="Y876" s="153"/>
    </row>
    <row r="877" spans="1:25">
      <c r="A877" s="153"/>
      <c r="B877" s="745"/>
      <c r="C877" s="153"/>
      <c r="D877" s="153"/>
      <c r="E877" s="153"/>
      <c r="F877" s="153"/>
      <c r="G877" s="153"/>
      <c r="H877" s="153"/>
      <c r="I877" s="153"/>
      <c r="J877" s="153"/>
      <c r="K877" s="153"/>
      <c r="L877" s="153"/>
      <c r="M877" s="654"/>
      <c r="N877" s="655"/>
      <c r="O877" s="655"/>
      <c r="P877" s="153"/>
      <c r="Q877" s="153"/>
      <c r="R877" s="153"/>
      <c r="S877" s="153"/>
      <c r="T877" s="153"/>
      <c r="U877" s="153"/>
      <c r="V877" s="153"/>
      <c r="W877" s="153"/>
      <c r="X877" s="153"/>
      <c r="Y877" s="153"/>
    </row>
    <row r="878" spans="1:25">
      <c r="A878" s="153"/>
      <c r="B878" s="745"/>
      <c r="C878" s="153"/>
      <c r="D878" s="153"/>
      <c r="E878" s="153"/>
      <c r="F878" s="153"/>
      <c r="G878" s="153"/>
      <c r="H878" s="153"/>
      <c r="I878" s="153"/>
      <c r="J878" s="153"/>
      <c r="K878" s="153"/>
      <c r="L878" s="153"/>
      <c r="M878" s="654"/>
      <c r="N878" s="655"/>
      <c r="O878" s="655"/>
      <c r="P878" s="153"/>
      <c r="Q878" s="153"/>
      <c r="R878" s="153"/>
      <c r="S878" s="153"/>
      <c r="T878" s="153"/>
      <c r="U878" s="153"/>
      <c r="V878" s="153"/>
      <c r="W878" s="153"/>
      <c r="X878" s="153"/>
      <c r="Y878" s="153"/>
    </row>
    <row r="879" spans="1:25">
      <c r="A879" s="153"/>
      <c r="B879" s="745"/>
      <c r="C879" s="153"/>
      <c r="D879" s="153"/>
      <c r="E879" s="153"/>
      <c r="F879" s="153"/>
      <c r="G879" s="153"/>
      <c r="H879" s="153"/>
      <c r="I879" s="153"/>
      <c r="J879" s="153"/>
      <c r="K879" s="153"/>
      <c r="L879" s="153"/>
      <c r="M879" s="654"/>
      <c r="N879" s="655"/>
      <c r="O879" s="655"/>
      <c r="P879" s="153"/>
      <c r="Q879" s="153"/>
      <c r="R879" s="153"/>
      <c r="S879" s="153"/>
      <c r="T879" s="153"/>
      <c r="U879" s="153"/>
      <c r="V879" s="153"/>
      <c r="W879" s="153"/>
      <c r="X879" s="153"/>
      <c r="Y879" s="153"/>
    </row>
    <row r="880" spans="1:25">
      <c r="A880" s="153"/>
      <c r="B880" s="745"/>
      <c r="C880" s="153"/>
      <c r="D880" s="153"/>
      <c r="E880" s="153"/>
      <c r="F880" s="153"/>
      <c r="G880" s="153"/>
      <c r="H880" s="153"/>
      <c r="I880" s="153"/>
      <c r="J880" s="153"/>
      <c r="K880" s="153"/>
      <c r="L880" s="153"/>
      <c r="M880" s="654"/>
      <c r="N880" s="655"/>
      <c r="O880" s="655"/>
      <c r="P880" s="153"/>
      <c r="Q880" s="153"/>
      <c r="R880" s="153"/>
      <c r="S880" s="153"/>
      <c r="T880" s="153"/>
      <c r="U880" s="153"/>
      <c r="V880" s="153"/>
      <c r="W880" s="153"/>
      <c r="X880" s="153"/>
      <c r="Y880" s="153"/>
    </row>
    <row r="881" spans="1:25">
      <c r="A881" s="153"/>
      <c r="B881" s="745"/>
      <c r="C881" s="153"/>
      <c r="D881" s="153"/>
      <c r="E881" s="153"/>
      <c r="F881" s="153"/>
      <c r="G881" s="153"/>
      <c r="H881" s="153"/>
      <c r="I881" s="153"/>
      <c r="J881" s="153"/>
      <c r="K881" s="153"/>
      <c r="L881" s="153"/>
      <c r="M881" s="654"/>
      <c r="N881" s="655"/>
      <c r="O881" s="655"/>
      <c r="P881" s="153"/>
      <c r="Q881" s="153"/>
      <c r="R881" s="153"/>
      <c r="S881" s="153"/>
      <c r="T881" s="153"/>
      <c r="U881" s="153"/>
      <c r="V881" s="153"/>
      <c r="W881" s="153"/>
      <c r="X881" s="153"/>
      <c r="Y881" s="153"/>
    </row>
    <row r="882" spans="1:25">
      <c r="A882" s="153"/>
      <c r="B882" s="745"/>
      <c r="C882" s="153"/>
      <c r="D882" s="153"/>
      <c r="E882" s="153"/>
      <c r="F882" s="153"/>
      <c r="G882" s="153"/>
      <c r="H882" s="153"/>
      <c r="I882" s="153"/>
      <c r="J882" s="153"/>
      <c r="K882" s="153"/>
      <c r="L882" s="153"/>
      <c r="M882" s="654"/>
      <c r="N882" s="655"/>
      <c r="O882" s="655"/>
      <c r="P882" s="153"/>
      <c r="Q882" s="153"/>
      <c r="R882" s="153"/>
      <c r="S882" s="153"/>
      <c r="T882" s="153"/>
      <c r="U882" s="153"/>
      <c r="V882" s="153"/>
      <c r="W882" s="153"/>
      <c r="X882" s="153"/>
      <c r="Y882" s="153"/>
    </row>
    <row r="883" spans="1:25">
      <c r="A883" s="153"/>
      <c r="B883" s="745"/>
      <c r="C883" s="153"/>
      <c r="D883" s="153"/>
      <c r="E883" s="153"/>
      <c r="F883" s="153"/>
      <c r="G883" s="153"/>
      <c r="H883" s="153"/>
      <c r="I883" s="153"/>
      <c r="J883" s="153"/>
      <c r="K883" s="153"/>
      <c r="L883" s="153"/>
      <c r="M883" s="654"/>
      <c r="N883" s="655"/>
      <c r="O883" s="655"/>
      <c r="P883" s="153"/>
      <c r="Q883" s="153"/>
      <c r="R883" s="153"/>
      <c r="S883" s="153"/>
      <c r="T883" s="153"/>
      <c r="U883" s="153"/>
      <c r="V883" s="153"/>
      <c r="W883" s="153"/>
      <c r="X883" s="153"/>
      <c r="Y883" s="153"/>
    </row>
    <row r="884" spans="1:25">
      <c r="A884" s="153"/>
      <c r="B884" s="745"/>
      <c r="C884" s="153"/>
      <c r="D884" s="153"/>
      <c r="E884" s="153"/>
      <c r="F884" s="153"/>
      <c r="G884" s="153"/>
      <c r="H884" s="153"/>
      <c r="I884" s="153"/>
      <c r="J884" s="153"/>
      <c r="K884" s="153"/>
      <c r="L884" s="153"/>
      <c r="M884" s="654"/>
      <c r="N884" s="655"/>
      <c r="O884" s="655"/>
      <c r="P884" s="153"/>
      <c r="Q884" s="153"/>
      <c r="R884" s="153"/>
      <c r="S884" s="153"/>
      <c r="T884" s="153"/>
      <c r="U884" s="153"/>
      <c r="V884" s="153"/>
      <c r="W884" s="153"/>
      <c r="X884" s="153"/>
      <c r="Y884" s="153"/>
    </row>
    <row r="885" spans="1:25">
      <c r="A885" s="153"/>
      <c r="B885" s="745"/>
      <c r="C885" s="153"/>
      <c r="D885" s="153"/>
      <c r="E885" s="153"/>
      <c r="F885" s="153"/>
      <c r="G885" s="153"/>
      <c r="H885" s="153"/>
      <c r="I885" s="153"/>
      <c r="J885" s="153"/>
      <c r="K885" s="153"/>
      <c r="L885" s="153"/>
      <c r="M885" s="654"/>
      <c r="N885" s="655"/>
      <c r="O885" s="655"/>
      <c r="P885" s="153"/>
      <c r="Q885" s="153"/>
      <c r="R885" s="153"/>
      <c r="S885" s="153"/>
      <c r="T885" s="153"/>
      <c r="U885" s="153"/>
      <c r="V885" s="153"/>
      <c r="W885" s="153"/>
      <c r="X885" s="153"/>
      <c r="Y885" s="153"/>
    </row>
    <row r="886" spans="1:25">
      <c r="A886" s="153"/>
      <c r="B886" s="745"/>
      <c r="C886" s="153"/>
      <c r="D886" s="153"/>
      <c r="E886" s="153"/>
      <c r="F886" s="153"/>
      <c r="G886" s="153"/>
      <c r="H886" s="153"/>
      <c r="I886" s="153"/>
      <c r="J886" s="153"/>
      <c r="K886" s="153"/>
      <c r="L886" s="153"/>
      <c r="M886" s="654"/>
      <c r="N886" s="655"/>
      <c r="O886" s="655"/>
      <c r="P886" s="153"/>
      <c r="Q886" s="153"/>
      <c r="R886" s="153"/>
      <c r="S886" s="153"/>
      <c r="T886" s="153"/>
      <c r="U886" s="153"/>
      <c r="V886" s="153"/>
      <c r="W886" s="153"/>
      <c r="X886" s="153"/>
      <c r="Y886" s="153"/>
    </row>
    <row r="887" spans="1:25">
      <c r="A887" s="153"/>
      <c r="B887" s="745"/>
      <c r="C887" s="153"/>
      <c r="D887" s="153"/>
      <c r="E887" s="153"/>
      <c r="F887" s="153"/>
      <c r="G887" s="153"/>
      <c r="H887" s="153"/>
      <c r="I887" s="153"/>
      <c r="J887" s="153"/>
      <c r="K887" s="153"/>
      <c r="L887" s="153"/>
      <c r="M887" s="654"/>
      <c r="N887" s="655"/>
      <c r="O887" s="655"/>
      <c r="P887" s="153"/>
      <c r="Q887" s="153"/>
      <c r="R887" s="153"/>
      <c r="S887" s="153"/>
      <c r="T887" s="153"/>
      <c r="U887" s="153"/>
      <c r="V887" s="153"/>
      <c r="W887" s="153"/>
      <c r="X887" s="153"/>
      <c r="Y887" s="153"/>
    </row>
    <row r="888" spans="1:25">
      <c r="A888" s="153"/>
      <c r="B888" s="745"/>
      <c r="C888" s="153"/>
      <c r="D888" s="153"/>
      <c r="E888" s="153"/>
      <c r="F888" s="153"/>
      <c r="G888" s="153"/>
      <c r="H888" s="153"/>
      <c r="I888" s="153"/>
      <c r="J888" s="153"/>
      <c r="K888" s="153"/>
      <c r="L888" s="153"/>
      <c r="M888" s="654"/>
      <c r="N888" s="655"/>
      <c r="O888" s="655"/>
      <c r="P888" s="153"/>
      <c r="Q888" s="153"/>
      <c r="R888" s="153"/>
      <c r="S888" s="153"/>
      <c r="T888" s="153"/>
      <c r="U888" s="153"/>
      <c r="V888" s="153"/>
      <c r="W888" s="153"/>
      <c r="X888" s="153"/>
      <c r="Y888" s="153"/>
    </row>
    <row r="889" spans="1:25">
      <c r="A889" s="153"/>
      <c r="B889" s="745"/>
      <c r="C889" s="153"/>
      <c r="D889" s="153"/>
      <c r="E889" s="153"/>
      <c r="F889" s="153"/>
      <c r="G889" s="153"/>
      <c r="H889" s="153"/>
      <c r="I889" s="153"/>
      <c r="J889" s="153"/>
      <c r="K889" s="153"/>
      <c r="L889" s="153"/>
      <c r="M889" s="654"/>
      <c r="N889" s="655"/>
      <c r="O889" s="655"/>
      <c r="P889" s="153"/>
      <c r="Q889" s="153"/>
      <c r="R889" s="153"/>
      <c r="S889" s="153"/>
      <c r="T889" s="153"/>
      <c r="U889" s="153"/>
      <c r="V889" s="153"/>
      <c r="W889" s="153"/>
      <c r="X889" s="153"/>
      <c r="Y889" s="153"/>
    </row>
    <row r="890" spans="1:25">
      <c r="A890" s="153"/>
      <c r="B890" s="745"/>
      <c r="C890" s="153"/>
      <c r="D890" s="153"/>
      <c r="E890" s="153"/>
      <c r="F890" s="153"/>
      <c r="G890" s="153"/>
      <c r="H890" s="153"/>
      <c r="I890" s="153"/>
      <c r="J890" s="153"/>
      <c r="K890" s="153"/>
      <c r="L890" s="153"/>
      <c r="M890" s="654"/>
      <c r="N890" s="655"/>
      <c r="O890" s="655"/>
      <c r="P890" s="153"/>
      <c r="Q890" s="153"/>
      <c r="R890" s="153"/>
      <c r="S890" s="153"/>
      <c r="T890" s="153"/>
      <c r="U890" s="153"/>
      <c r="V890" s="153"/>
      <c r="W890" s="153"/>
      <c r="X890" s="153"/>
      <c r="Y890" s="153"/>
    </row>
    <row r="891" spans="1:25">
      <c r="A891" s="153"/>
      <c r="B891" s="745"/>
      <c r="C891" s="153"/>
      <c r="D891" s="153"/>
      <c r="E891" s="153"/>
      <c r="F891" s="153"/>
      <c r="G891" s="153"/>
      <c r="H891" s="153"/>
      <c r="I891" s="153"/>
      <c r="J891" s="153"/>
      <c r="K891" s="153"/>
      <c r="L891" s="153"/>
      <c r="M891" s="654"/>
      <c r="N891" s="655"/>
      <c r="O891" s="655"/>
      <c r="P891" s="153"/>
      <c r="Q891" s="153"/>
      <c r="R891" s="153"/>
      <c r="S891" s="153"/>
      <c r="T891" s="153"/>
      <c r="U891" s="153"/>
      <c r="V891" s="153"/>
      <c r="W891" s="153"/>
      <c r="X891" s="153"/>
      <c r="Y891" s="153"/>
    </row>
    <row r="892" spans="1:25">
      <c r="A892" s="153"/>
      <c r="B892" s="745"/>
      <c r="C892" s="153"/>
      <c r="D892" s="153"/>
      <c r="E892" s="153"/>
      <c r="F892" s="153"/>
      <c r="G892" s="153"/>
      <c r="H892" s="153"/>
      <c r="I892" s="153"/>
      <c r="J892" s="153"/>
      <c r="K892" s="153"/>
      <c r="L892" s="153"/>
      <c r="M892" s="654"/>
      <c r="N892" s="655"/>
      <c r="O892" s="655"/>
      <c r="P892" s="153"/>
      <c r="Q892" s="153"/>
      <c r="R892" s="153"/>
      <c r="S892" s="153"/>
      <c r="T892" s="153"/>
      <c r="U892" s="153"/>
      <c r="V892" s="153"/>
      <c r="W892" s="153"/>
      <c r="X892" s="153"/>
      <c r="Y892" s="153"/>
    </row>
    <row r="893" spans="1:25">
      <c r="A893" s="153"/>
      <c r="B893" s="745"/>
      <c r="C893" s="153"/>
      <c r="D893" s="153"/>
      <c r="E893" s="153"/>
      <c r="F893" s="153"/>
      <c r="G893" s="153"/>
      <c r="H893" s="153"/>
      <c r="I893" s="153"/>
      <c r="J893" s="153"/>
      <c r="K893" s="153"/>
      <c r="L893" s="153"/>
      <c r="M893" s="654"/>
      <c r="N893" s="655"/>
      <c r="O893" s="655"/>
      <c r="P893" s="153"/>
      <c r="Q893" s="153"/>
      <c r="R893" s="153"/>
      <c r="S893" s="153"/>
      <c r="T893" s="153"/>
      <c r="U893" s="153"/>
      <c r="V893" s="153"/>
      <c r="W893" s="153"/>
      <c r="X893" s="153"/>
      <c r="Y893" s="153"/>
    </row>
    <row r="894" spans="1:25">
      <c r="A894" s="153"/>
      <c r="B894" s="745"/>
      <c r="C894" s="153"/>
      <c r="D894" s="153"/>
      <c r="E894" s="153"/>
      <c r="F894" s="153"/>
      <c r="G894" s="153"/>
      <c r="H894" s="153"/>
      <c r="I894" s="153"/>
      <c r="J894" s="153"/>
      <c r="K894" s="153"/>
      <c r="L894" s="153"/>
      <c r="M894" s="654"/>
      <c r="N894" s="655"/>
      <c r="O894" s="655"/>
      <c r="P894" s="153"/>
      <c r="Q894" s="153"/>
      <c r="R894" s="153"/>
      <c r="S894" s="153"/>
      <c r="T894" s="153"/>
      <c r="U894" s="153"/>
      <c r="V894" s="153"/>
      <c r="W894" s="153"/>
      <c r="X894" s="153"/>
      <c r="Y894" s="153"/>
    </row>
    <row r="895" spans="1:25">
      <c r="A895" s="153"/>
      <c r="B895" s="745"/>
      <c r="C895" s="153"/>
      <c r="D895" s="153"/>
      <c r="E895" s="153"/>
      <c r="F895" s="153"/>
      <c r="G895" s="153"/>
      <c r="H895" s="153"/>
      <c r="I895" s="153"/>
      <c r="J895" s="153"/>
      <c r="K895" s="153"/>
      <c r="L895" s="153"/>
      <c r="M895" s="654"/>
      <c r="N895" s="655"/>
      <c r="O895" s="655"/>
      <c r="P895" s="153"/>
      <c r="Q895" s="153"/>
      <c r="R895" s="153"/>
      <c r="S895" s="153"/>
      <c r="T895" s="153"/>
      <c r="U895" s="153"/>
      <c r="V895" s="153"/>
      <c r="W895" s="153"/>
      <c r="X895" s="153"/>
      <c r="Y895" s="153"/>
    </row>
    <row r="896" spans="1:25">
      <c r="A896" s="153"/>
      <c r="B896" s="745"/>
      <c r="C896" s="153"/>
      <c r="D896" s="153"/>
      <c r="E896" s="153"/>
      <c r="F896" s="153"/>
      <c r="G896" s="153"/>
      <c r="H896" s="153"/>
      <c r="I896" s="153"/>
      <c r="J896" s="153"/>
      <c r="K896" s="153"/>
      <c r="L896" s="153"/>
      <c r="M896" s="654"/>
      <c r="N896" s="655"/>
      <c r="O896" s="655"/>
      <c r="P896" s="153"/>
      <c r="Q896" s="153"/>
      <c r="R896" s="153"/>
      <c r="S896" s="153"/>
      <c r="T896" s="153"/>
      <c r="U896" s="153"/>
      <c r="V896" s="153"/>
      <c r="W896" s="153"/>
      <c r="X896" s="153"/>
      <c r="Y896" s="153"/>
    </row>
    <row r="897" spans="1:25">
      <c r="A897" s="153"/>
      <c r="B897" s="745"/>
      <c r="C897" s="153"/>
      <c r="D897" s="153"/>
      <c r="E897" s="153"/>
      <c r="F897" s="153"/>
      <c r="G897" s="153"/>
      <c r="H897" s="153"/>
      <c r="I897" s="153"/>
      <c r="J897" s="153"/>
      <c r="K897" s="153"/>
      <c r="L897" s="153"/>
      <c r="M897" s="654"/>
      <c r="N897" s="655"/>
      <c r="O897" s="655"/>
      <c r="P897" s="153"/>
      <c r="Q897" s="153"/>
      <c r="R897" s="153"/>
      <c r="S897" s="153"/>
      <c r="T897" s="153"/>
      <c r="U897" s="153"/>
      <c r="V897" s="153"/>
      <c r="W897" s="153"/>
      <c r="X897" s="153"/>
      <c r="Y897" s="153"/>
    </row>
    <row r="898" spans="1:25">
      <c r="A898" s="153"/>
      <c r="B898" s="745"/>
      <c r="C898" s="153"/>
      <c r="D898" s="153"/>
      <c r="E898" s="153"/>
      <c r="F898" s="153"/>
      <c r="G898" s="153"/>
      <c r="H898" s="153"/>
      <c r="I898" s="153"/>
      <c r="J898" s="153"/>
      <c r="K898" s="153"/>
      <c r="L898" s="153"/>
      <c r="M898" s="654"/>
      <c r="N898" s="655"/>
      <c r="O898" s="655"/>
      <c r="P898" s="153"/>
      <c r="Q898" s="153"/>
      <c r="R898" s="153"/>
      <c r="S898" s="153"/>
      <c r="T898" s="153"/>
      <c r="U898" s="153"/>
      <c r="V898" s="153"/>
      <c r="W898" s="153"/>
      <c r="X898" s="153"/>
      <c r="Y898" s="153"/>
    </row>
    <row r="899" spans="1:25">
      <c r="A899" s="153"/>
      <c r="B899" s="745"/>
      <c r="C899" s="153"/>
      <c r="D899" s="153"/>
      <c r="E899" s="153"/>
      <c r="F899" s="153"/>
      <c r="G899" s="153"/>
      <c r="H899" s="153"/>
      <c r="I899" s="153"/>
      <c r="J899" s="153"/>
      <c r="K899" s="153"/>
      <c r="L899" s="153"/>
      <c r="M899" s="654"/>
      <c r="N899" s="655"/>
      <c r="O899" s="655"/>
      <c r="P899" s="153"/>
      <c r="Q899" s="153"/>
      <c r="R899" s="153"/>
      <c r="S899" s="153"/>
      <c r="T899" s="153"/>
      <c r="U899" s="153"/>
      <c r="V899" s="153"/>
      <c r="W899" s="153"/>
      <c r="X899" s="153"/>
      <c r="Y899" s="153"/>
    </row>
    <row r="900" spans="1:25">
      <c r="A900" s="153"/>
      <c r="B900" s="745"/>
      <c r="C900" s="153"/>
      <c r="D900" s="153"/>
      <c r="E900" s="153"/>
      <c r="F900" s="153"/>
      <c r="G900" s="153"/>
      <c r="H900" s="153"/>
      <c r="I900" s="153"/>
      <c r="J900" s="153"/>
      <c r="K900" s="153"/>
      <c r="L900" s="153"/>
      <c r="M900" s="654"/>
      <c r="N900" s="655"/>
      <c r="O900" s="655"/>
      <c r="P900" s="153"/>
      <c r="Q900" s="153"/>
      <c r="R900" s="153"/>
      <c r="S900" s="153"/>
      <c r="T900" s="153"/>
      <c r="U900" s="153"/>
      <c r="V900" s="153"/>
      <c r="W900" s="153"/>
      <c r="X900" s="153"/>
      <c r="Y900" s="153"/>
    </row>
    <row r="901" spans="1:25">
      <c r="A901" s="153"/>
      <c r="B901" s="745"/>
      <c r="C901" s="153"/>
      <c r="D901" s="153"/>
      <c r="E901" s="153"/>
      <c r="F901" s="153"/>
      <c r="G901" s="153"/>
      <c r="H901" s="153"/>
      <c r="I901" s="153"/>
      <c r="J901" s="153"/>
      <c r="K901" s="153"/>
      <c r="L901" s="153"/>
      <c r="M901" s="654"/>
      <c r="N901" s="655"/>
      <c r="O901" s="655"/>
      <c r="P901" s="153"/>
      <c r="Q901" s="153"/>
      <c r="R901" s="153"/>
      <c r="S901" s="153"/>
      <c r="T901" s="153"/>
      <c r="U901" s="153"/>
      <c r="V901" s="153"/>
      <c r="W901" s="153"/>
      <c r="X901" s="153"/>
      <c r="Y901" s="153"/>
    </row>
    <row r="902" spans="1:25">
      <c r="A902" s="153"/>
      <c r="B902" s="745"/>
      <c r="C902" s="153"/>
      <c r="D902" s="153"/>
      <c r="E902" s="153"/>
      <c r="F902" s="153"/>
      <c r="G902" s="153"/>
      <c r="H902" s="153"/>
      <c r="I902" s="153"/>
      <c r="J902" s="153"/>
      <c r="K902" s="153"/>
      <c r="L902" s="153"/>
      <c r="M902" s="654"/>
      <c r="N902" s="655"/>
      <c r="O902" s="655"/>
      <c r="P902" s="153"/>
      <c r="Q902" s="153"/>
      <c r="R902" s="153"/>
      <c r="S902" s="153"/>
      <c r="T902" s="153"/>
      <c r="U902" s="153"/>
      <c r="V902" s="153"/>
      <c r="W902" s="153"/>
      <c r="X902" s="153"/>
      <c r="Y902" s="153"/>
    </row>
    <row r="903" spans="1:25">
      <c r="A903" s="153"/>
      <c r="B903" s="745"/>
      <c r="C903" s="153"/>
      <c r="D903" s="153"/>
      <c r="E903" s="153"/>
      <c r="F903" s="153"/>
      <c r="G903" s="153"/>
      <c r="H903" s="153"/>
      <c r="I903" s="153"/>
      <c r="J903" s="153"/>
      <c r="K903" s="153"/>
      <c r="L903" s="153"/>
      <c r="M903" s="654"/>
      <c r="N903" s="655"/>
      <c r="O903" s="655"/>
      <c r="P903" s="153"/>
      <c r="Q903" s="153"/>
      <c r="R903" s="153"/>
      <c r="S903" s="153"/>
      <c r="T903" s="153"/>
      <c r="U903" s="153"/>
      <c r="V903" s="153"/>
      <c r="W903" s="153"/>
      <c r="X903" s="153"/>
      <c r="Y903" s="153"/>
    </row>
    <row r="904" spans="1:25">
      <c r="A904" s="153"/>
      <c r="B904" s="745"/>
      <c r="C904" s="153"/>
      <c r="D904" s="153"/>
      <c r="E904" s="153"/>
      <c r="F904" s="153"/>
      <c r="G904" s="153"/>
      <c r="H904" s="153"/>
      <c r="I904" s="153"/>
      <c r="J904" s="153"/>
      <c r="K904" s="153"/>
      <c r="L904" s="153"/>
      <c r="M904" s="654"/>
      <c r="N904" s="655"/>
      <c r="O904" s="655"/>
      <c r="P904" s="153"/>
      <c r="Q904" s="153"/>
      <c r="R904" s="153"/>
      <c r="S904" s="153"/>
      <c r="T904" s="153"/>
      <c r="U904" s="153"/>
      <c r="V904" s="153"/>
      <c r="W904" s="153"/>
      <c r="X904" s="153"/>
      <c r="Y904" s="153"/>
    </row>
    <row r="905" spans="1:25">
      <c r="A905" s="153"/>
      <c r="B905" s="745"/>
      <c r="C905" s="153"/>
      <c r="D905" s="153"/>
      <c r="E905" s="153"/>
      <c r="F905" s="153"/>
      <c r="G905" s="153"/>
      <c r="H905" s="153"/>
      <c r="I905" s="153"/>
      <c r="J905" s="153"/>
      <c r="K905" s="153"/>
      <c r="L905" s="153"/>
      <c r="M905" s="654"/>
      <c r="N905" s="655"/>
      <c r="O905" s="655"/>
      <c r="P905" s="153"/>
      <c r="Q905" s="153"/>
      <c r="R905" s="153"/>
      <c r="S905" s="153"/>
      <c r="T905" s="153"/>
      <c r="U905" s="153"/>
      <c r="V905" s="153"/>
      <c r="W905" s="153"/>
      <c r="X905" s="153"/>
      <c r="Y905" s="153"/>
    </row>
    <row r="906" spans="1:25">
      <c r="A906" s="153"/>
      <c r="B906" s="745"/>
      <c r="C906" s="153"/>
      <c r="D906" s="153"/>
      <c r="E906" s="153"/>
      <c r="F906" s="153"/>
      <c r="G906" s="153"/>
      <c r="H906" s="153"/>
      <c r="I906" s="153"/>
      <c r="J906" s="153"/>
      <c r="K906" s="153"/>
      <c r="L906" s="153"/>
      <c r="M906" s="654"/>
      <c r="N906" s="655"/>
      <c r="O906" s="655"/>
      <c r="P906" s="153"/>
      <c r="Q906" s="153"/>
      <c r="R906" s="153"/>
      <c r="S906" s="153"/>
      <c r="T906" s="153"/>
      <c r="U906" s="153"/>
      <c r="V906" s="153"/>
      <c r="W906" s="153"/>
      <c r="X906" s="153"/>
      <c r="Y906" s="153"/>
    </row>
    <row r="907" spans="1:25">
      <c r="A907" s="153"/>
      <c r="B907" s="745"/>
      <c r="C907" s="153"/>
      <c r="D907" s="153"/>
      <c r="E907" s="153"/>
      <c r="F907" s="153"/>
      <c r="G907" s="153"/>
      <c r="H907" s="153"/>
      <c r="I907" s="153"/>
      <c r="J907" s="153"/>
      <c r="K907" s="153"/>
      <c r="L907" s="153"/>
      <c r="M907" s="654"/>
      <c r="N907" s="655"/>
      <c r="O907" s="655"/>
      <c r="P907" s="153"/>
      <c r="Q907" s="153"/>
      <c r="R907" s="153"/>
      <c r="S907" s="153"/>
      <c r="T907" s="153"/>
      <c r="U907" s="153"/>
      <c r="V907" s="153"/>
      <c r="W907" s="153"/>
      <c r="X907" s="153"/>
      <c r="Y907" s="153"/>
    </row>
    <row r="908" spans="1:25">
      <c r="A908" s="153"/>
      <c r="B908" s="745"/>
      <c r="C908" s="153"/>
      <c r="D908" s="153"/>
      <c r="E908" s="153"/>
      <c r="F908" s="153"/>
      <c r="G908" s="153"/>
      <c r="H908" s="153"/>
      <c r="I908" s="153"/>
      <c r="J908" s="153"/>
      <c r="K908" s="153"/>
      <c r="L908" s="153"/>
      <c r="M908" s="654"/>
      <c r="N908" s="655"/>
      <c r="O908" s="655"/>
      <c r="P908" s="153"/>
      <c r="Q908" s="153"/>
      <c r="R908" s="153"/>
      <c r="S908" s="153"/>
      <c r="T908" s="153"/>
      <c r="U908" s="153"/>
      <c r="V908" s="153"/>
      <c r="W908" s="153"/>
      <c r="X908" s="153"/>
      <c r="Y908" s="153"/>
    </row>
    <row r="909" spans="1:25">
      <c r="A909" s="153"/>
      <c r="B909" s="745"/>
      <c r="C909" s="153"/>
      <c r="D909" s="153"/>
      <c r="E909" s="153"/>
      <c r="F909" s="153"/>
      <c r="G909" s="153"/>
      <c r="H909" s="153"/>
      <c r="I909" s="153"/>
      <c r="J909" s="153"/>
      <c r="K909" s="153"/>
      <c r="L909" s="153"/>
      <c r="M909" s="654"/>
      <c r="N909" s="655"/>
      <c r="O909" s="655"/>
      <c r="P909" s="153"/>
      <c r="Q909" s="153"/>
      <c r="R909" s="153"/>
      <c r="S909" s="153"/>
      <c r="T909" s="153"/>
      <c r="U909" s="153"/>
      <c r="V909" s="153"/>
      <c r="W909" s="153"/>
      <c r="X909" s="153"/>
      <c r="Y909" s="153"/>
    </row>
    <row r="910" spans="1:25">
      <c r="A910" s="153"/>
      <c r="B910" s="745"/>
      <c r="C910" s="153"/>
      <c r="D910" s="153"/>
      <c r="E910" s="153"/>
      <c r="F910" s="153"/>
      <c r="G910" s="153"/>
      <c r="H910" s="153"/>
      <c r="I910" s="153"/>
      <c r="J910" s="153"/>
      <c r="K910" s="153"/>
      <c r="L910" s="153"/>
      <c r="M910" s="654"/>
      <c r="N910" s="655"/>
      <c r="O910" s="655"/>
      <c r="P910" s="153"/>
      <c r="Q910" s="153"/>
      <c r="R910" s="153"/>
      <c r="S910" s="153"/>
      <c r="T910" s="153"/>
      <c r="U910" s="153"/>
      <c r="V910" s="153"/>
      <c r="W910" s="153"/>
      <c r="X910" s="153"/>
      <c r="Y910" s="153"/>
    </row>
    <row r="911" spans="1:25">
      <c r="A911" s="153"/>
      <c r="B911" s="745"/>
      <c r="C911" s="153"/>
      <c r="D911" s="153"/>
      <c r="E911" s="153"/>
      <c r="F911" s="153"/>
      <c r="G911" s="153"/>
      <c r="H911" s="153"/>
      <c r="I911" s="153"/>
      <c r="J911" s="153"/>
      <c r="K911" s="153"/>
      <c r="L911" s="153"/>
      <c r="M911" s="654"/>
      <c r="N911" s="655"/>
      <c r="O911" s="655"/>
      <c r="P911" s="153"/>
      <c r="Q911" s="153"/>
      <c r="R911" s="153"/>
      <c r="S911" s="153"/>
      <c r="T911" s="153"/>
      <c r="U911" s="153"/>
      <c r="V911" s="153"/>
      <c r="W911" s="153"/>
      <c r="X911" s="153"/>
      <c r="Y911" s="153"/>
    </row>
    <row r="912" spans="1:25">
      <c r="A912" s="153"/>
      <c r="B912" s="745"/>
      <c r="C912" s="153"/>
      <c r="D912" s="153"/>
      <c r="E912" s="153"/>
      <c r="F912" s="153"/>
      <c r="G912" s="153"/>
      <c r="H912" s="153"/>
      <c r="I912" s="153"/>
      <c r="J912" s="153"/>
      <c r="K912" s="153"/>
      <c r="L912" s="153"/>
      <c r="M912" s="654"/>
      <c r="N912" s="655"/>
      <c r="O912" s="655"/>
      <c r="P912" s="153"/>
      <c r="Q912" s="153"/>
      <c r="R912" s="153"/>
      <c r="S912" s="153"/>
      <c r="T912" s="153"/>
      <c r="U912" s="153"/>
      <c r="V912" s="153"/>
      <c r="W912" s="153"/>
      <c r="X912" s="153"/>
      <c r="Y912" s="153"/>
    </row>
    <row r="913" spans="1:25">
      <c r="A913" s="153"/>
      <c r="B913" s="745"/>
      <c r="C913" s="153"/>
      <c r="D913" s="153"/>
      <c r="E913" s="153"/>
      <c r="F913" s="153"/>
      <c r="G913" s="153"/>
      <c r="H913" s="153"/>
      <c r="I913" s="153"/>
      <c r="J913" s="153"/>
      <c r="K913" s="153"/>
      <c r="L913" s="153"/>
      <c r="M913" s="654"/>
      <c r="N913" s="655"/>
      <c r="O913" s="655"/>
      <c r="P913" s="153"/>
      <c r="Q913" s="153"/>
      <c r="R913" s="153"/>
      <c r="S913" s="153"/>
      <c r="T913" s="153"/>
      <c r="U913" s="153"/>
      <c r="V913" s="153"/>
      <c r="W913" s="153"/>
      <c r="X913" s="153"/>
      <c r="Y913" s="153"/>
    </row>
    <row r="914" spans="1:25">
      <c r="A914" s="153"/>
      <c r="B914" s="745"/>
      <c r="C914" s="153"/>
      <c r="D914" s="153"/>
      <c r="E914" s="153"/>
      <c r="F914" s="153"/>
      <c r="G914" s="153"/>
      <c r="H914" s="153"/>
      <c r="I914" s="153"/>
      <c r="J914" s="153"/>
      <c r="K914" s="153"/>
      <c r="L914" s="153"/>
      <c r="M914" s="654"/>
      <c r="N914" s="655"/>
      <c r="O914" s="655"/>
      <c r="P914" s="153"/>
      <c r="Q914" s="153"/>
      <c r="R914" s="153"/>
      <c r="S914" s="153"/>
      <c r="T914" s="153"/>
      <c r="U914" s="153"/>
      <c r="V914" s="153"/>
      <c r="W914" s="153"/>
      <c r="X914" s="153"/>
      <c r="Y914" s="153"/>
    </row>
    <row r="915" spans="1:25">
      <c r="A915" s="153"/>
      <c r="B915" s="745"/>
      <c r="C915" s="153"/>
      <c r="D915" s="153"/>
      <c r="E915" s="153"/>
      <c r="F915" s="153"/>
      <c r="G915" s="153"/>
      <c r="H915" s="153"/>
      <c r="I915" s="153"/>
      <c r="J915" s="153"/>
      <c r="K915" s="153"/>
      <c r="L915" s="153"/>
      <c r="M915" s="654"/>
      <c r="N915" s="655"/>
      <c r="O915" s="655"/>
      <c r="P915" s="153"/>
      <c r="Q915" s="153"/>
      <c r="R915" s="153"/>
      <c r="S915" s="153"/>
      <c r="T915" s="153"/>
      <c r="U915" s="153"/>
      <c r="V915" s="153"/>
      <c r="W915" s="153"/>
      <c r="X915" s="153"/>
      <c r="Y915" s="153"/>
    </row>
    <row r="916" spans="1:25">
      <c r="A916" s="153"/>
      <c r="B916" s="745"/>
      <c r="C916" s="153"/>
      <c r="D916" s="153"/>
      <c r="E916" s="153"/>
      <c r="F916" s="153"/>
      <c r="G916" s="153"/>
      <c r="H916" s="153"/>
      <c r="I916" s="153"/>
      <c r="J916" s="153"/>
      <c r="K916" s="153"/>
      <c r="L916" s="153"/>
      <c r="M916" s="654"/>
      <c r="N916" s="655"/>
      <c r="O916" s="655"/>
      <c r="P916" s="153"/>
      <c r="Q916" s="153"/>
      <c r="R916" s="153"/>
      <c r="S916" s="153"/>
      <c r="T916" s="153"/>
      <c r="U916" s="153"/>
      <c r="V916" s="153"/>
      <c r="W916" s="153"/>
      <c r="X916" s="153"/>
      <c r="Y916" s="153"/>
    </row>
    <row r="917" spans="1:25">
      <c r="A917" s="153"/>
      <c r="B917" s="745"/>
      <c r="C917" s="153"/>
      <c r="D917" s="153"/>
      <c r="E917" s="153"/>
      <c r="F917" s="153"/>
      <c r="G917" s="153"/>
      <c r="H917" s="153"/>
      <c r="I917" s="153"/>
      <c r="J917" s="153"/>
      <c r="K917" s="153"/>
      <c r="L917" s="153"/>
      <c r="M917" s="654"/>
      <c r="N917" s="655"/>
      <c r="O917" s="655"/>
      <c r="P917" s="153"/>
      <c r="Q917" s="153"/>
      <c r="R917" s="153"/>
      <c r="S917" s="153"/>
      <c r="T917" s="153"/>
      <c r="U917" s="153"/>
      <c r="V917" s="153"/>
      <c r="W917" s="153"/>
      <c r="X917" s="153"/>
      <c r="Y917" s="153"/>
    </row>
    <row r="918" spans="1:25">
      <c r="A918" s="153"/>
      <c r="B918" s="745"/>
      <c r="C918" s="153"/>
      <c r="D918" s="153"/>
      <c r="E918" s="153"/>
      <c r="F918" s="153"/>
      <c r="G918" s="153"/>
      <c r="H918" s="153"/>
      <c r="I918" s="153"/>
      <c r="J918" s="153"/>
      <c r="K918" s="153"/>
      <c r="L918" s="153"/>
      <c r="M918" s="654"/>
      <c r="N918" s="655"/>
      <c r="O918" s="655"/>
      <c r="P918" s="153"/>
      <c r="Q918" s="153"/>
      <c r="R918" s="153"/>
      <c r="S918" s="153"/>
      <c r="T918" s="153"/>
      <c r="U918" s="153"/>
      <c r="V918" s="153"/>
      <c r="W918" s="153"/>
      <c r="X918" s="153"/>
      <c r="Y918" s="153"/>
    </row>
    <row r="919" spans="1:25">
      <c r="A919" s="153"/>
      <c r="B919" s="745"/>
      <c r="C919" s="153"/>
      <c r="D919" s="153"/>
      <c r="E919" s="153"/>
      <c r="F919" s="153"/>
      <c r="G919" s="153"/>
      <c r="H919" s="153"/>
      <c r="I919" s="153"/>
      <c r="J919" s="153"/>
      <c r="K919" s="153"/>
      <c r="L919" s="153"/>
      <c r="M919" s="654"/>
      <c r="N919" s="655"/>
      <c r="O919" s="655"/>
      <c r="P919" s="153"/>
      <c r="Q919" s="153"/>
      <c r="R919" s="153"/>
      <c r="S919" s="153"/>
      <c r="T919" s="153"/>
      <c r="U919" s="153"/>
      <c r="V919" s="153"/>
      <c r="W919" s="153"/>
      <c r="X919" s="153"/>
      <c r="Y919" s="153"/>
    </row>
    <row r="920" spans="1:25">
      <c r="A920" s="153"/>
      <c r="B920" s="745"/>
      <c r="C920" s="153"/>
      <c r="D920" s="153"/>
      <c r="E920" s="153"/>
      <c r="F920" s="153"/>
      <c r="G920" s="153"/>
      <c r="H920" s="153"/>
      <c r="I920" s="153"/>
      <c r="J920" s="153"/>
      <c r="K920" s="153"/>
      <c r="L920" s="153"/>
      <c r="M920" s="654"/>
      <c r="N920" s="655"/>
      <c r="O920" s="655"/>
      <c r="P920" s="153"/>
      <c r="Q920" s="153"/>
      <c r="R920" s="153"/>
      <c r="S920" s="153"/>
      <c r="T920" s="153"/>
      <c r="U920" s="153"/>
      <c r="V920" s="153"/>
      <c r="W920" s="153"/>
      <c r="X920" s="153"/>
      <c r="Y920" s="153"/>
    </row>
    <row r="921" spans="1:25">
      <c r="A921" s="153"/>
      <c r="B921" s="745"/>
      <c r="C921" s="153"/>
      <c r="D921" s="153"/>
      <c r="E921" s="153"/>
      <c r="F921" s="153"/>
      <c r="G921" s="153"/>
      <c r="H921" s="153"/>
      <c r="I921" s="153"/>
      <c r="J921" s="153"/>
      <c r="K921" s="153"/>
      <c r="L921" s="153"/>
      <c r="M921" s="654"/>
      <c r="N921" s="655"/>
      <c r="O921" s="655"/>
      <c r="P921" s="153"/>
      <c r="Q921" s="153"/>
      <c r="R921" s="153"/>
      <c r="S921" s="153"/>
      <c r="T921" s="153"/>
      <c r="U921" s="153"/>
      <c r="V921" s="153"/>
      <c r="W921" s="153"/>
      <c r="X921" s="153"/>
      <c r="Y921" s="153"/>
    </row>
    <row r="922" spans="1:25">
      <c r="A922" s="153"/>
      <c r="B922" s="745"/>
      <c r="C922" s="153"/>
      <c r="D922" s="153"/>
      <c r="E922" s="153"/>
      <c r="F922" s="153"/>
      <c r="G922" s="153"/>
      <c r="H922" s="153"/>
      <c r="I922" s="153"/>
      <c r="J922" s="153"/>
      <c r="K922" s="153"/>
      <c r="L922" s="153"/>
      <c r="M922" s="654"/>
      <c r="N922" s="655"/>
      <c r="O922" s="655"/>
      <c r="P922" s="153"/>
      <c r="Q922" s="153"/>
      <c r="R922" s="153"/>
      <c r="S922" s="153"/>
      <c r="T922" s="153"/>
      <c r="U922" s="153"/>
      <c r="V922" s="153"/>
      <c r="W922" s="153"/>
      <c r="X922" s="153"/>
      <c r="Y922" s="153"/>
    </row>
    <row r="923" spans="1:25">
      <c r="A923" s="153"/>
      <c r="B923" s="745"/>
      <c r="C923" s="153"/>
      <c r="D923" s="153"/>
      <c r="E923" s="153"/>
      <c r="F923" s="153"/>
      <c r="G923" s="153"/>
      <c r="H923" s="153"/>
      <c r="I923" s="153"/>
      <c r="J923" s="153"/>
      <c r="K923" s="153"/>
      <c r="L923" s="153"/>
      <c r="M923" s="654"/>
      <c r="N923" s="655"/>
      <c r="O923" s="655"/>
      <c r="P923" s="153"/>
      <c r="Q923" s="153"/>
      <c r="R923" s="153"/>
      <c r="S923" s="153"/>
      <c r="T923" s="153"/>
      <c r="U923" s="153"/>
      <c r="V923" s="153"/>
      <c r="W923" s="153"/>
      <c r="X923" s="153"/>
      <c r="Y923" s="153"/>
    </row>
    <row r="924" spans="1:25">
      <c r="A924" s="153"/>
      <c r="B924" s="745"/>
      <c r="C924" s="153"/>
      <c r="D924" s="153"/>
      <c r="E924" s="153"/>
      <c r="F924" s="153"/>
      <c r="G924" s="153"/>
      <c r="H924" s="153"/>
      <c r="I924" s="153"/>
      <c r="J924" s="153"/>
      <c r="K924" s="153"/>
      <c r="L924" s="153"/>
      <c r="M924" s="654"/>
      <c r="N924" s="655"/>
      <c r="O924" s="655"/>
      <c r="P924" s="153"/>
      <c r="Q924" s="153"/>
      <c r="R924" s="153"/>
      <c r="S924" s="153"/>
      <c r="T924" s="153"/>
      <c r="U924" s="153"/>
      <c r="V924" s="153"/>
      <c r="W924" s="153"/>
      <c r="X924" s="153"/>
      <c r="Y924" s="153"/>
    </row>
    <row r="925" spans="1:25">
      <c r="A925" s="153"/>
      <c r="B925" s="745"/>
      <c r="C925" s="153"/>
      <c r="D925" s="153"/>
      <c r="E925" s="153"/>
      <c r="F925" s="153"/>
      <c r="G925" s="153"/>
      <c r="H925" s="153"/>
      <c r="I925" s="153"/>
      <c r="J925" s="153"/>
      <c r="K925" s="153"/>
      <c r="L925" s="153"/>
      <c r="M925" s="654"/>
      <c r="N925" s="655"/>
      <c r="O925" s="655"/>
      <c r="P925" s="153"/>
      <c r="Q925" s="153"/>
      <c r="R925" s="153"/>
      <c r="S925" s="153"/>
      <c r="T925" s="153"/>
      <c r="U925" s="153"/>
      <c r="V925" s="153"/>
      <c r="W925" s="153"/>
      <c r="X925" s="153"/>
      <c r="Y925" s="153"/>
    </row>
    <row r="926" spans="1:25">
      <c r="A926" s="153"/>
      <c r="B926" s="745"/>
      <c r="C926" s="153"/>
      <c r="D926" s="153"/>
      <c r="E926" s="153"/>
      <c r="F926" s="153"/>
      <c r="G926" s="153"/>
      <c r="H926" s="153"/>
      <c r="I926" s="153"/>
      <c r="J926" s="153"/>
      <c r="K926" s="153"/>
      <c r="L926" s="153"/>
      <c r="M926" s="654"/>
      <c r="N926" s="655"/>
      <c r="O926" s="655"/>
      <c r="P926" s="153"/>
      <c r="Q926" s="153"/>
      <c r="R926" s="153"/>
      <c r="S926" s="153"/>
      <c r="T926" s="153"/>
      <c r="U926" s="153"/>
      <c r="V926" s="153"/>
      <c r="W926" s="153"/>
      <c r="X926" s="153"/>
      <c r="Y926" s="153"/>
    </row>
    <row r="927" spans="1:25">
      <c r="A927" s="153"/>
      <c r="B927" s="745"/>
      <c r="C927" s="153"/>
      <c r="D927" s="153"/>
      <c r="E927" s="153"/>
      <c r="F927" s="153"/>
      <c r="G927" s="153"/>
      <c r="H927" s="153"/>
      <c r="I927" s="153"/>
      <c r="J927" s="153"/>
      <c r="K927" s="153"/>
      <c r="L927" s="153"/>
      <c r="M927" s="654"/>
      <c r="N927" s="655"/>
      <c r="O927" s="655"/>
      <c r="P927" s="153"/>
      <c r="Q927" s="153"/>
      <c r="R927" s="153"/>
      <c r="S927" s="153"/>
      <c r="T927" s="153"/>
      <c r="U927" s="153"/>
      <c r="V927" s="153"/>
      <c r="W927" s="153"/>
      <c r="X927" s="153"/>
      <c r="Y927" s="153"/>
    </row>
    <row r="928" spans="1:25">
      <c r="A928" s="153"/>
      <c r="B928" s="745"/>
      <c r="C928" s="153"/>
      <c r="D928" s="153"/>
      <c r="E928" s="153"/>
      <c r="F928" s="153"/>
      <c r="G928" s="153"/>
      <c r="H928" s="153"/>
      <c r="I928" s="153"/>
      <c r="J928" s="153"/>
      <c r="K928" s="153"/>
      <c r="L928" s="153"/>
      <c r="M928" s="654"/>
      <c r="N928" s="655"/>
      <c r="O928" s="655"/>
      <c r="P928" s="153"/>
      <c r="Q928" s="153"/>
      <c r="R928" s="153"/>
      <c r="S928" s="153"/>
      <c r="T928" s="153"/>
      <c r="U928" s="153"/>
      <c r="V928" s="153"/>
      <c r="W928" s="153"/>
      <c r="X928" s="153"/>
      <c r="Y928" s="153"/>
    </row>
    <row r="929" spans="1:25">
      <c r="A929" s="153"/>
      <c r="B929" s="745"/>
      <c r="C929" s="153"/>
      <c r="D929" s="153"/>
      <c r="E929" s="153"/>
      <c r="F929" s="153"/>
      <c r="G929" s="153"/>
      <c r="H929" s="153"/>
      <c r="I929" s="153"/>
      <c r="J929" s="153"/>
      <c r="K929" s="153"/>
      <c r="L929" s="153"/>
      <c r="M929" s="654"/>
      <c r="N929" s="655"/>
      <c r="O929" s="655"/>
      <c r="P929" s="153"/>
      <c r="Q929" s="153"/>
      <c r="R929" s="153"/>
      <c r="S929" s="153"/>
      <c r="T929" s="153"/>
      <c r="U929" s="153"/>
      <c r="V929" s="153"/>
      <c r="W929" s="153"/>
      <c r="X929" s="153"/>
      <c r="Y929" s="153"/>
    </row>
    <row r="930" spans="1:25">
      <c r="A930" s="153"/>
      <c r="B930" s="745"/>
      <c r="C930" s="153"/>
      <c r="D930" s="153"/>
      <c r="E930" s="153"/>
      <c r="F930" s="153"/>
      <c r="G930" s="153"/>
      <c r="H930" s="153"/>
      <c r="I930" s="153"/>
      <c r="J930" s="153"/>
      <c r="K930" s="153"/>
      <c r="L930" s="153"/>
      <c r="M930" s="654"/>
      <c r="N930" s="655"/>
      <c r="O930" s="655"/>
      <c r="P930" s="153"/>
      <c r="Q930" s="153"/>
      <c r="R930" s="153"/>
      <c r="S930" s="153"/>
      <c r="T930" s="153"/>
      <c r="U930" s="153"/>
      <c r="V930" s="153"/>
      <c r="W930" s="153"/>
      <c r="X930" s="153"/>
      <c r="Y930" s="153"/>
    </row>
    <row r="931" spans="1:25">
      <c r="A931" s="153"/>
      <c r="B931" s="745"/>
      <c r="C931" s="153"/>
      <c r="D931" s="153"/>
      <c r="E931" s="153"/>
      <c r="F931" s="153"/>
      <c r="G931" s="153"/>
      <c r="H931" s="153"/>
      <c r="I931" s="153"/>
      <c r="J931" s="153"/>
      <c r="K931" s="153"/>
      <c r="L931" s="153"/>
      <c r="M931" s="654"/>
      <c r="N931" s="655"/>
      <c r="O931" s="655"/>
      <c r="P931" s="153"/>
      <c r="Q931" s="153"/>
      <c r="R931" s="153"/>
      <c r="S931" s="153"/>
      <c r="T931" s="153"/>
      <c r="U931" s="153"/>
      <c r="V931" s="153"/>
      <c r="W931" s="153"/>
      <c r="X931" s="153"/>
      <c r="Y931" s="153"/>
    </row>
    <row r="932" spans="1:25">
      <c r="A932" s="153"/>
      <c r="B932" s="745"/>
      <c r="C932" s="153"/>
      <c r="D932" s="153"/>
      <c r="E932" s="153"/>
      <c r="F932" s="153"/>
      <c r="G932" s="153"/>
      <c r="H932" s="153"/>
      <c r="I932" s="153"/>
      <c r="J932" s="153"/>
      <c r="K932" s="153"/>
      <c r="L932" s="153"/>
      <c r="M932" s="654"/>
      <c r="N932" s="655"/>
      <c r="O932" s="655"/>
      <c r="P932" s="153"/>
      <c r="Q932" s="153"/>
      <c r="R932" s="153"/>
      <c r="S932" s="153"/>
      <c r="T932" s="153"/>
      <c r="U932" s="153"/>
      <c r="V932" s="153"/>
      <c r="W932" s="153"/>
      <c r="X932" s="153"/>
      <c r="Y932" s="153"/>
    </row>
    <row r="933" spans="1:25">
      <c r="A933" s="153"/>
      <c r="B933" s="745"/>
      <c r="C933" s="153"/>
      <c r="D933" s="153"/>
      <c r="E933" s="153"/>
      <c r="F933" s="153"/>
      <c r="G933" s="153"/>
      <c r="H933" s="153"/>
      <c r="I933" s="153"/>
      <c r="J933" s="153"/>
      <c r="K933" s="153"/>
      <c r="L933" s="153"/>
      <c r="M933" s="654"/>
      <c r="N933" s="655"/>
      <c r="O933" s="655"/>
      <c r="P933" s="153"/>
      <c r="Q933" s="153"/>
      <c r="R933" s="153"/>
      <c r="S933" s="153"/>
      <c r="T933" s="153"/>
      <c r="U933" s="153"/>
      <c r="V933" s="153"/>
      <c r="W933" s="153"/>
      <c r="X933" s="153"/>
      <c r="Y933" s="153"/>
    </row>
    <row r="934" spans="1:25">
      <c r="A934" s="153"/>
      <c r="B934" s="745"/>
      <c r="C934" s="153"/>
      <c r="D934" s="153"/>
      <c r="E934" s="153"/>
      <c r="F934" s="153"/>
      <c r="G934" s="153"/>
      <c r="H934" s="153"/>
      <c r="I934" s="153"/>
      <c r="J934" s="153"/>
      <c r="K934" s="153"/>
      <c r="L934" s="153"/>
      <c r="M934" s="654"/>
      <c r="N934" s="655"/>
      <c r="O934" s="655"/>
      <c r="P934" s="153"/>
      <c r="Q934" s="153"/>
      <c r="R934" s="153"/>
      <c r="S934" s="153"/>
      <c r="T934" s="153"/>
      <c r="U934" s="153"/>
      <c r="V934" s="153"/>
      <c r="W934" s="153"/>
      <c r="X934" s="153"/>
      <c r="Y934" s="153"/>
    </row>
    <row r="935" spans="1:25">
      <c r="A935" s="153"/>
      <c r="B935" s="745"/>
      <c r="C935" s="153"/>
      <c r="D935" s="153"/>
      <c r="E935" s="153"/>
      <c r="F935" s="153"/>
      <c r="G935" s="153"/>
      <c r="H935" s="153"/>
      <c r="I935" s="153"/>
      <c r="J935" s="153"/>
      <c r="K935" s="153"/>
      <c r="L935" s="153"/>
      <c r="M935" s="654"/>
      <c r="N935" s="655"/>
      <c r="O935" s="655"/>
      <c r="P935" s="153"/>
      <c r="Q935" s="153"/>
      <c r="R935" s="153"/>
      <c r="S935" s="153"/>
      <c r="T935" s="153"/>
      <c r="U935" s="153"/>
      <c r="V935" s="153"/>
      <c r="W935" s="153"/>
      <c r="X935" s="153"/>
      <c r="Y935" s="153"/>
    </row>
    <row r="936" spans="1:25">
      <c r="A936" s="153"/>
      <c r="B936" s="745"/>
      <c r="C936" s="153"/>
      <c r="D936" s="153"/>
      <c r="E936" s="153"/>
      <c r="F936" s="153"/>
      <c r="G936" s="153"/>
      <c r="H936" s="153"/>
      <c r="I936" s="153"/>
      <c r="J936" s="153"/>
      <c r="K936" s="153"/>
      <c r="L936" s="153"/>
      <c r="M936" s="654"/>
      <c r="N936" s="655"/>
      <c r="O936" s="655"/>
      <c r="P936" s="153"/>
      <c r="Q936" s="153"/>
      <c r="R936" s="153"/>
      <c r="S936" s="153"/>
      <c r="T936" s="153"/>
      <c r="U936" s="153"/>
      <c r="V936" s="153"/>
      <c r="W936" s="153"/>
      <c r="X936" s="153"/>
      <c r="Y936" s="153"/>
    </row>
    <row r="937" spans="1:25">
      <c r="A937" s="153"/>
      <c r="B937" s="745"/>
      <c r="C937" s="153"/>
      <c r="D937" s="153"/>
      <c r="E937" s="153"/>
      <c r="F937" s="153"/>
      <c r="G937" s="153"/>
      <c r="H937" s="153"/>
      <c r="I937" s="153"/>
      <c r="J937" s="153"/>
      <c r="K937" s="153"/>
      <c r="L937" s="153"/>
      <c r="M937" s="654"/>
      <c r="N937" s="655"/>
      <c r="O937" s="655"/>
      <c r="P937" s="153"/>
      <c r="Q937" s="153"/>
      <c r="R937" s="153"/>
      <c r="S937" s="153"/>
      <c r="T937" s="153"/>
      <c r="U937" s="153"/>
      <c r="V937" s="153"/>
      <c r="W937" s="153"/>
      <c r="X937" s="153"/>
      <c r="Y937" s="153"/>
    </row>
    <row r="938" spans="1:25">
      <c r="A938" s="153"/>
      <c r="B938" s="745"/>
      <c r="C938" s="153"/>
      <c r="D938" s="153"/>
      <c r="E938" s="153"/>
      <c r="F938" s="153"/>
      <c r="G938" s="153"/>
      <c r="H938" s="153"/>
      <c r="I938" s="153"/>
      <c r="J938" s="153"/>
      <c r="K938" s="153"/>
      <c r="L938" s="153"/>
      <c r="M938" s="654"/>
      <c r="N938" s="655"/>
      <c r="O938" s="655"/>
      <c r="P938" s="153"/>
      <c r="Q938" s="153"/>
      <c r="R938" s="153"/>
      <c r="S938" s="153"/>
      <c r="T938" s="153"/>
      <c r="U938" s="153"/>
      <c r="V938" s="153"/>
      <c r="W938" s="153"/>
      <c r="X938" s="153"/>
      <c r="Y938" s="153"/>
    </row>
    <row r="939" spans="1:25">
      <c r="A939" s="153"/>
      <c r="B939" s="745"/>
      <c r="C939" s="153"/>
      <c r="D939" s="153"/>
      <c r="E939" s="153"/>
      <c r="F939" s="153"/>
      <c r="G939" s="153"/>
      <c r="H939" s="153"/>
      <c r="I939" s="153"/>
      <c r="J939" s="153"/>
      <c r="K939" s="153"/>
      <c r="L939" s="153"/>
      <c r="M939" s="654"/>
      <c r="N939" s="655"/>
      <c r="O939" s="655"/>
      <c r="P939" s="153"/>
      <c r="Q939" s="153"/>
      <c r="R939" s="153"/>
      <c r="S939" s="153"/>
      <c r="T939" s="153"/>
      <c r="U939" s="153"/>
      <c r="V939" s="153"/>
      <c r="W939" s="153"/>
      <c r="X939" s="153"/>
      <c r="Y939" s="153"/>
    </row>
    <row r="940" spans="1:25">
      <c r="A940" s="153"/>
      <c r="B940" s="745"/>
      <c r="C940" s="153"/>
      <c r="D940" s="153"/>
      <c r="E940" s="153"/>
      <c r="F940" s="153"/>
      <c r="G940" s="153"/>
      <c r="H940" s="153"/>
      <c r="I940" s="153"/>
      <c r="J940" s="153"/>
      <c r="K940" s="153"/>
      <c r="L940" s="153"/>
      <c r="M940" s="654"/>
      <c r="N940" s="655"/>
      <c r="O940" s="655"/>
      <c r="P940" s="153"/>
      <c r="Q940" s="153"/>
      <c r="R940" s="153"/>
      <c r="S940" s="153"/>
      <c r="T940" s="153"/>
      <c r="U940" s="153"/>
      <c r="V940" s="153"/>
      <c r="W940" s="153"/>
      <c r="X940" s="153"/>
      <c r="Y940" s="153"/>
    </row>
    <row r="941" spans="1:25">
      <c r="A941" s="153"/>
      <c r="B941" s="745"/>
      <c r="C941" s="153"/>
      <c r="D941" s="153"/>
      <c r="E941" s="153"/>
      <c r="F941" s="153"/>
      <c r="G941" s="153"/>
      <c r="H941" s="153"/>
      <c r="I941" s="153"/>
      <c r="J941" s="153"/>
      <c r="K941" s="153"/>
      <c r="L941" s="153"/>
      <c r="M941" s="654"/>
      <c r="N941" s="655"/>
      <c r="O941" s="655"/>
      <c r="P941" s="153"/>
      <c r="Q941" s="153"/>
      <c r="R941" s="153"/>
      <c r="S941" s="153"/>
      <c r="T941" s="153"/>
      <c r="U941" s="153"/>
      <c r="V941" s="153"/>
      <c r="W941" s="153"/>
      <c r="X941" s="153"/>
      <c r="Y941" s="153"/>
    </row>
    <row r="942" spans="1:25">
      <c r="A942" s="153"/>
      <c r="B942" s="745"/>
      <c r="C942" s="153"/>
      <c r="D942" s="153"/>
      <c r="E942" s="153"/>
      <c r="F942" s="153"/>
      <c r="G942" s="153"/>
      <c r="H942" s="153"/>
      <c r="I942" s="153"/>
      <c r="J942" s="153"/>
      <c r="K942" s="153"/>
      <c r="L942" s="153"/>
      <c r="M942" s="654"/>
      <c r="N942" s="655"/>
      <c r="O942" s="655"/>
      <c r="P942" s="153"/>
      <c r="Q942" s="153"/>
      <c r="R942" s="153"/>
      <c r="S942" s="153"/>
      <c r="T942" s="153"/>
      <c r="U942" s="153"/>
      <c r="V942" s="153"/>
      <c r="W942" s="153"/>
      <c r="X942" s="153"/>
      <c r="Y942" s="153"/>
    </row>
    <row r="943" spans="1:25">
      <c r="A943" s="153"/>
      <c r="B943" s="745"/>
      <c r="C943" s="153"/>
      <c r="D943" s="153"/>
      <c r="E943" s="153"/>
      <c r="F943" s="153"/>
      <c r="G943" s="153"/>
      <c r="H943" s="153"/>
      <c r="I943" s="153"/>
      <c r="J943" s="153"/>
      <c r="K943" s="153"/>
      <c r="L943" s="153"/>
      <c r="M943" s="654"/>
      <c r="N943" s="655"/>
      <c r="O943" s="655"/>
      <c r="P943" s="153"/>
      <c r="Q943" s="153"/>
      <c r="R943" s="153"/>
      <c r="S943" s="153"/>
      <c r="T943" s="153"/>
      <c r="U943" s="153"/>
      <c r="V943" s="153"/>
      <c r="W943" s="153"/>
      <c r="X943" s="153"/>
      <c r="Y943" s="153"/>
    </row>
    <row r="944" spans="1:25">
      <c r="A944" s="153"/>
      <c r="B944" s="745"/>
      <c r="C944" s="153"/>
      <c r="D944" s="153"/>
      <c r="E944" s="153"/>
      <c r="F944" s="153"/>
      <c r="G944" s="153"/>
      <c r="H944" s="153"/>
      <c r="I944" s="153"/>
      <c r="J944" s="153"/>
      <c r="K944" s="153"/>
      <c r="L944" s="153"/>
      <c r="M944" s="654"/>
      <c r="N944" s="655"/>
      <c r="O944" s="655"/>
      <c r="P944" s="153"/>
      <c r="Q944" s="153"/>
      <c r="R944" s="153"/>
      <c r="S944" s="153"/>
      <c r="T944" s="153"/>
      <c r="U944" s="153"/>
      <c r="V944" s="153"/>
      <c r="W944" s="153"/>
      <c r="X944" s="153"/>
      <c r="Y944" s="153"/>
    </row>
    <row r="945" spans="1:25">
      <c r="A945" s="153"/>
      <c r="B945" s="745"/>
      <c r="C945" s="153"/>
      <c r="D945" s="153"/>
      <c r="E945" s="153"/>
      <c r="F945" s="153"/>
      <c r="G945" s="153"/>
      <c r="H945" s="153"/>
      <c r="I945" s="153"/>
      <c r="J945" s="153"/>
      <c r="K945" s="153"/>
      <c r="L945" s="153"/>
      <c r="M945" s="654"/>
      <c r="N945" s="655"/>
      <c r="O945" s="655"/>
      <c r="P945" s="153"/>
      <c r="Q945" s="153"/>
      <c r="R945" s="153"/>
      <c r="S945" s="153"/>
      <c r="T945" s="153"/>
      <c r="U945" s="153"/>
      <c r="V945" s="153"/>
      <c r="W945" s="153"/>
      <c r="X945" s="153"/>
      <c r="Y945" s="153"/>
    </row>
    <row r="946" spans="1:25">
      <c r="A946" s="153"/>
      <c r="B946" s="745"/>
      <c r="C946" s="153"/>
      <c r="D946" s="153"/>
      <c r="E946" s="153"/>
      <c r="F946" s="153"/>
      <c r="G946" s="153"/>
      <c r="H946" s="153"/>
      <c r="I946" s="153"/>
      <c r="J946" s="153"/>
      <c r="K946" s="153"/>
      <c r="L946" s="153"/>
      <c r="M946" s="654"/>
      <c r="N946" s="655"/>
      <c r="O946" s="655"/>
      <c r="P946" s="153"/>
      <c r="Q946" s="153"/>
      <c r="R946" s="153"/>
      <c r="S946" s="153"/>
      <c r="T946" s="153"/>
      <c r="U946" s="153"/>
      <c r="V946" s="153"/>
      <c r="W946" s="153"/>
      <c r="X946" s="153"/>
      <c r="Y946" s="153"/>
    </row>
    <row r="947" spans="1:25">
      <c r="A947" s="153"/>
      <c r="B947" s="745"/>
      <c r="C947" s="153"/>
      <c r="D947" s="153"/>
      <c r="E947" s="153"/>
      <c r="F947" s="153"/>
      <c r="G947" s="153"/>
      <c r="H947" s="153"/>
      <c r="I947" s="153"/>
      <c r="J947" s="153"/>
      <c r="K947" s="153"/>
      <c r="L947" s="153"/>
      <c r="M947" s="654"/>
      <c r="N947" s="655"/>
      <c r="O947" s="655"/>
      <c r="P947" s="153"/>
      <c r="Q947" s="153"/>
      <c r="R947" s="153"/>
      <c r="S947" s="153"/>
      <c r="T947" s="153"/>
      <c r="U947" s="153"/>
      <c r="V947" s="153"/>
      <c r="W947" s="153"/>
      <c r="X947" s="153"/>
      <c r="Y947" s="153"/>
    </row>
    <row r="948" spans="1:25">
      <c r="A948" s="153"/>
      <c r="B948" s="745"/>
      <c r="C948" s="153"/>
      <c r="D948" s="153"/>
      <c r="E948" s="153"/>
      <c r="F948" s="153"/>
      <c r="G948" s="153"/>
      <c r="H948" s="153"/>
      <c r="I948" s="153"/>
      <c r="J948" s="153"/>
      <c r="K948" s="153"/>
      <c r="L948" s="153"/>
      <c r="M948" s="654"/>
      <c r="N948" s="655"/>
      <c r="O948" s="655"/>
      <c r="P948" s="153"/>
      <c r="Q948" s="153"/>
      <c r="R948" s="153"/>
      <c r="S948" s="153"/>
      <c r="T948" s="153"/>
      <c r="U948" s="153"/>
      <c r="V948" s="153"/>
      <c r="W948" s="153"/>
      <c r="X948" s="153"/>
      <c r="Y948" s="153"/>
    </row>
    <row r="949" spans="1:25">
      <c r="A949" s="153"/>
      <c r="B949" s="745"/>
      <c r="C949" s="153"/>
      <c r="D949" s="153"/>
      <c r="E949" s="153"/>
      <c r="F949" s="153"/>
      <c r="G949" s="153"/>
      <c r="H949" s="153"/>
      <c r="I949" s="153"/>
      <c r="J949" s="153"/>
      <c r="K949" s="153"/>
      <c r="L949" s="153"/>
      <c r="M949" s="654"/>
      <c r="N949" s="655"/>
      <c r="O949" s="655"/>
      <c r="P949" s="153"/>
      <c r="Q949" s="153"/>
      <c r="R949" s="153"/>
      <c r="S949" s="153"/>
      <c r="T949" s="153"/>
      <c r="U949" s="153"/>
      <c r="V949" s="153"/>
      <c r="W949" s="153"/>
      <c r="X949" s="153"/>
      <c r="Y949" s="153"/>
    </row>
    <row r="950" spans="1:25">
      <c r="A950" s="153"/>
      <c r="B950" s="745"/>
      <c r="C950" s="153"/>
      <c r="D950" s="153"/>
      <c r="E950" s="153"/>
      <c r="F950" s="153"/>
      <c r="G950" s="153"/>
      <c r="H950" s="153"/>
      <c r="I950" s="153"/>
      <c r="J950" s="153"/>
      <c r="K950" s="153"/>
      <c r="L950" s="153"/>
      <c r="M950" s="654"/>
      <c r="N950" s="655"/>
      <c r="O950" s="655"/>
      <c r="P950" s="153"/>
      <c r="Q950" s="153"/>
      <c r="R950" s="153"/>
      <c r="S950" s="153"/>
      <c r="T950" s="153"/>
      <c r="U950" s="153"/>
      <c r="V950" s="153"/>
      <c r="W950" s="153"/>
      <c r="X950" s="153"/>
      <c r="Y950" s="153"/>
    </row>
    <row r="951" spans="1:25">
      <c r="A951" s="153"/>
      <c r="B951" s="745"/>
      <c r="C951" s="153"/>
      <c r="D951" s="153"/>
      <c r="E951" s="153"/>
      <c r="F951" s="153"/>
      <c r="G951" s="153"/>
      <c r="H951" s="153"/>
      <c r="I951" s="153"/>
      <c r="J951" s="153"/>
      <c r="K951" s="153"/>
      <c r="L951" s="153"/>
      <c r="M951" s="654"/>
      <c r="N951" s="655"/>
      <c r="O951" s="655"/>
      <c r="P951" s="153"/>
      <c r="Q951" s="153"/>
      <c r="R951" s="153"/>
      <c r="S951" s="153"/>
      <c r="T951" s="153"/>
      <c r="U951" s="153"/>
      <c r="V951" s="153"/>
      <c r="W951" s="153"/>
      <c r="X951" s="153"/>
      <c r="Y951" s="153"/>
    </row>
    <row r="952" spans="1:25">
      <c r="A952" s="153"/>
      <c r="B952" s="745"/>
      <c r="C952" s="153"/>
      <c r="D952" s="153"/>
      <c r="E952" s="153"/>
      <c r="F952" s="153"/>
      <c r="G952" s="153"/>
      <c r="H952" s="153"/>
      <c r="I952" s="153"/>
      <c r="J952" s="153"/>
      <c r="K952" s="153"/>
      <c r="L952" s="153"/>
      <c r="M952" s="654"/>
      <c r="N952" s="655"/>
      <c r="O952" s="655"/>
      <c r="P952" s="153"/>
      <c r="Q952" s="153"/>
      <c r="R952" s="153"/>
      <c r="S952" s="153"/>
      <c r="T952" s="153"/>
      <c r="U952" s="153"/>
      <c r="V952" s="153"/>
      <c r="W952" s="153"/>
      <c r="X952" s="153"/>
      <c r="Y952" s="153"/>
    </row>
    <row r="953" spans="1:25">
      <c r="A953" s="153"/>
      <c r="B953" s="745"/>
      <c r="C953" s="153"/>
      <c r="D953" s="153"/>
      <c r="E953" s="153"/>
      <c r="F953" s="153"/>
      <c r="G953" s="153"/>
      <c r="H953" s="153"/>
      <c r="I953" s="153"/>
      <c r="J953" s="153"/>
      <c r="K953" s="153"/>
      <c r="L953" s="153"/>
      <c r="M953" s="654"/>
      <c r="N953" s="655"/>
      <c r="O953" s="655"/>
      <c r="P953" s="153"/>
      <c r="Q953" s="153"/>
      <c r="R953" s="153"/>
      <c r="S953" s="153"/>
      <c r="T953" s="153"/>
      <c r="U953" s="153"/>
      <c r="V953" s="153"/>
      <c r="W953" s="153"/>
      <c r="X953" s="153"/>
      <c r="Y953" s="153"/>
    </row>
    <row r="954" spans="1:25">
      <c r="A954" s="153"/>
      <c r="B954" s="745"/>
      <c r="C954" s="153"/>
      <c r="D954" s="153"/>
      <c r="E954" s="153"/>
      <c r="F954" s="153"/>
      <c r="G954" s="153"/>
      <c r="H954" s="153"/>
      <c r="I954" s="153"/>
      <c r="J954" s="153"/>
      <c r="K954" s="153"/>
      <c r="L954" s="153"/>
      <c r="M954" s="654"/>
      <c r="N954" s="655"/>
      <c r="O954" s="655"/>
      <c r="P954" s="153"/>
      <c r="Q954" s="153"/>
      <c r="R954" s="153"/>
      <c r="S954" s="153"/>
      <c r="T954" s="153"/>
      <c r="U954" s="153"/>
      <c r="V954" s="153"/>
      <c r="W954" s="153"/>
      <c r="X954" s="153"/>
      <c r="Y954" s="153"/>
    </row>
    <row r="955" spans="1:25">
      <c r="A955" s="153"/>
      <c r="B955" s="745"/>
      <c r="C955" s="153"/>
      <c r="D955" s="153"/>
      <c r="E955" s="153"/>
      <c r="F955" s="153"/>
      <c r="G955" s="153"/>
      <c r="H955" s="153"/>
      <c r="I955" s="153"/>
      <c r="J955" s="153"/>
      <c r="K955" s="153"/>
      <c r="L955" s="153"/>
      <c r="M955" s="654"/>
      <c r="N955" s="655"/>
      <c r="O955" s="655"/>
      <c r="P955" s="153"/>
      <c r="Q955" s="153"/>
      <c r="R955" s="153"/>
      <c r="S955" s="153"/>
      <c r="T955" s="153"/>
      <c r="U955" s="153"/>
      <c r="V955" s="153"/>
      <c r="W955" s="153"/>
      <c r="X955" s="153"/>
      <c r="Y955" s="153"/>
    </row>
    <row r="956" spans="1:25">
      <c r="A956" s="153"/>
      <c r="B956" s="745"/>
      <c r="C956" s="153"/>
      <c r="D956" s="153"/>
      <c r="E956" s="153"/>
      <c r="F956" s="153"/>
      <c r="G956" s="153"/>
      <c r="H956" s="153"/>
      <c r="I956" s="153"/>
      <c r="J956" s="153"/>
      <c r="K956" s="153"/>
      <c r="L956" s="153"/>
      <c r="M956" s="654"/>
      <c r="N956" s="655"/>
      <c r="O956" s="655"/>
      <c r="P956" s="153"/>
      <c r="Q956" s="153"/>
      <c r="R956" s="153"/>
      <c r="S956" s="153"/>
      <c r="T956" s="153"/>
      <c r="U956" s="153"/>
      <c r="V956" s="153"/>
      <c r="W956" s="153"/>
      <c r="X956" s="153"/>
      <c r="Y956" s="153"/>
    </row>
    <row r="957" spans="1:25">
      <c r="A957" s="153"/>
      <c r="B957" s="745"/>
      <c r="C957" s="153"/>
      <c r="D957" s="153"/>
      <c r="E957" s="153"/>
      <c r="F957" s="153"/>
      <c r="G957" s="153"/>
      <c r="H957" s="153"/>
      <c r="I957" s="153"/>
      <c r="J957" s="153"/>
      <c r="K957" s="153"/>
      <c r="L957" s="153"/>
      <c r="M957" s="654"/>
      <c r="N957" s="655"/>
      <c r="O957" s="655"/>
      <c r="P957" s="153"/>
      <c r="Q957" s="153"/>
      <c r="R957" s="153"/>
      <c r="S957" s="153"/>
      <c r="T957" s="153"/>
      <c r="U957" s="153"/>
      <c r="V957" s="153"/>
      <c r="W957" s="153"/>
      <c r="X957" s="153"/>
      <c r="Y957" s="153"/>
    </row>
    <row r="958" spans="1:25">
      <c r="A958" s="153"/>
      <c r="B958" s="745"/>
      <c r="C958" s="153"/>
      <c r="D958" s="153"/>
      <c r="E958" s="153"/>
      <c r="F958" s="153"/>
      <c r="G958" s="153"/>
      <c r="H958" s="153"/>
      <c r="I958" s="153"/>
      <c r="J958" s="153"/>
      <c r="K958" s="153"/>
      <c r="L958" s="153"/>
      <c r="M958" s="654"/>
      <c r="N958" s="655"/>
      <c r="O958" s="655"/>
      <c r="P958" s="153"/>
      <c r="Q958" s="153"/>
      <c r="R958" s="153"/>
      <c r="S958" s="153"/>
      <c r="T958" s="153"/>
      <c r="U958" s="153"/>
      <c r="V958" s="153"/>
      <c r="W958" s="153"/>
      <c r="X958" s="153"/>
      <c r="Y958" s="153"/>
    </row>
    <row r="959" spans="1:25">
      <c r="A959" s="153"/>
      <c r="B959" s="745"/>
      <c r="C959" s="153"/>
      <c r="D959" s="153"/>
      <c r="E959" s="153"/>
      <c r="F959" s="153"/>
      <c r="G959" s="153"/>
      <c r="H959" s="153"/>
      <c r="I959" s="153"/>
      <c r="J959" s="153"/>
      <c r="K959" s="153"/>
      <c r="L959" s="153"/>
      <c r="M959" s="654"/>
      <c r="N959" s="655"/>
      <c r="O959" s="655"/>
      <c r="P959" s="153"/>
      <c r="Q959" s="153"/>
      <c r="R959" s="153"/>
      <c r="S959" s="153"/>
      <c r="T959" s="153"/>
      <c r="U959" s="153"/>
      <c r="V959" s="153"/>
      <c r="W959" s="153"/>
      <c r="X959" s="153"/>
      <c r="Y959" s="153"/>
    </row>
    <row r="960" spans="1:25">
      <c r="A960" s="153"/>
      <c r="B960" s="745"/>
      <c r="C960" s="153"/>
      <c r="D960" s="153"/>
      <c r="E960" s="153"/>
      <c r="F960" s="153"/>
      <c r="G960" s="153"/>
      <c r="H960" s="153"/>
      <c r="I960" s="153"/>
      <c r="J960" s="153"/>
      <c r="K960" s="153"/>
      <c r="L960" s="153"/>
      <c r="M960" s="654"/>
      <c r="N960" s="655"/>
      <c r="O960" s="655"/>
      <c r="P960" s="153"/>
      <c r="Q960" s="153"/>
      <c r="R960" s="153"/>
      <c r="S960" s="153"/>
      <c r="T960" s="153"/>
      <c r="U960" s="153"/>
      <c r="V960" s="153"/>
      <c r="W960" s="153"/>
      <c r="X960" s="153"/>
      <c r="Y960" s="153"/>
    </row>
    <row r="961" spans="1:25">
      <c r="A961" s="153"/>
      <c r="B961" s="745"/>
      <c r="C961" s="153"/>
      <c r="D961" s="153"/>
      <c r="E961" s="153"/>
      <c r="F961" s="153"/>
      <c r="G961" s="153"/>
      <c r="H961" s="153"/>
      <c r="I961" s="153"/>
      <c r="J961" s="153"/>
      <c r="K961" s="153"/>
      <c r="L961" s="153"/>
      <c r="M961" s="654"/>
      <c r="N961" s="655"/>
      <c r="O961" s="655"/>
      <c r="P961" s="153"/>
      <c r="Q961" s="153"/>
      <c r="R961" s="153"/>
      <c r="S961" s="153"/>
      <c r="T961" s="153"/>
      <c r="U961" s="153"/>
      <c r="V961" s="153"/>
      <c r="W961" s="153"/>
      <c r="X961" s="153"/>
      <c r="Y961" s="153"/>
    </row>
    <row r="962" spans="1:25">
      <c r="A962" s="153"/>
      <c r="B962" s="745"/>
      <c r="C962" s="153"/>
      <c r="D962" s="153"/>
      <c r="E962" s="153"/>
      <c r="F962" s="153"/>
      <c r="G962" s="153"/>
      <c r="H962" s="153"/>
      <c r="I962" s="153"/>
      <c r="J962" s="153"/>
      <c r="K962" s="153"/>
      <c r="L962" s="153"/>
      <c r="M962" s="654"/>
      <c r="N962" s="655"/>
      <c r="O962" s="655"/>
      <c r="P962" s="153"/>
      <c r="Q962" s="153"/>
      <c r="R962" s="153"/>
      <c r="S962" s="153"/>
      <c r="T962" s="153"/>
      <c r="U962" s="153"/>
      <c r="V962" s="153"/>
      <c r="W962" s="153"/>
      <c r="X962" s="153"/>
      <c r="Y962" s="153"/>
    </row>
    <row r="963" spans="1:25">
      <c r="A963" s="153"/>
      <c r="B963" s="745"/>
      <c r="C963" s="153"/>
      <c r="D963" s="153"/>
      <c r="E963" s="153"/>
      <c r="F963" s="153"/>
      <c r="G963" s="153"/>
      <c r="H963" s="153"/>
      <c r="I963" s="153"/>
      <c r="J963" s="153"/>
      <c r="K963" s="153"/>
      <c r="L963" s="153"/>
      <c r="M963" s="654"/>
      <c r="N963" s="655"/>
      <c r="O963" s="655"/>
      <c r="P963" s="153"/>
      <c r="Q963" s="153"/>
      <c r="R963" s="153"/>
      <c r="S963" s="153"/>
      <c r="T963" s="153"/>
      <c r="U963" s="153"/>
      <c r="V963" s="153"/>
      <c r="W963" s="153"/>
      <c r="X963" s="153"/>
      <c r="Y963" s="153"/>
    </row>
    <row r="964" spans="1:25">
      <c r="A964" s="153"/>
      <c r="B964" s="745"/>
      <c r="C964" s="153"/>
      <c r="D964" s="153"/>
      <c r="E964" s="153"/>
      <c r="F964" s="153"/>
      <c r="G964" s="153"/>
      <c r="H964" s="153"/>
      <c r="I964" s="153"/>
      <c r="J964" s="153"/>
      <c r="K964" s="153"/>
      <c r="L964" s="153"/>
      <c r="M964" s="654"/>
      <c r="N964" s="655"/>
      <c r="O964" s="655"/>
      <c r="P964" s="153"/>
      <c r="Q964" s="153"/>
      <c r="R964" s="153"/>
      <c r="S964" s="153"/>
      <c r="T964" s="153"/>
      <c r="U964" s="153"/>
      <c r="V964" s="153"/>
      <c r="W964" s="153"/>
      <c r="X964" s="153"/>
      <c r="Y964" s="153"/>
    </row>
    <row r="965" spans="1:25">
      <c r="A965" s="153"/>
      <c r="B965" s="745"/>
      <c r="C965" s="153"/>
      <c r="D965" s="153"/>
      <c r="E965" s="153"/>
      <c r="F965" s="153"/>
      <c r="G965" s="153"/>
      <c r="H965" s="153"/>
      <c r="I965" s="153"/>
      <c r="J965" s="153"/>
      <c r="K965" s="153"/>
      <c r="L965" s="153"/>
      <c r="M965" s="654"/>
      <c r="N965" s="655"/>
      <c r="O965" s="655"/>
      <c r="P965" s="153"/>
      <c r="Q965" s="153"/>
      <c r="R965" s="153"/>
      <c r="S965" s="153"/>
      <c r="T965" s="153"/>
      <c r="U965" s="153"/>
      <c r="V965" s="153"/>
      <c r="W965" s="153"/>
      <c r="X965" s="153"/>
      <c r="Y965" s="153"/>
    </row>
    <row r="966" spans="1:25">
      <c r="A966" s="153"/>
      <c r="B966" s="745"/>
      <c r="C966" s="153"/>
      <c r="D966" s="153"/>
      <c r="E966" s="153"/>
      <c r="F966" s="153"/>
      <c r="G966" s="153"/>
      <c r="H966" s="153"/>
      <c r="I966" s="153"/>
      <c r="J966" s="153"/>
      <c r="K966" s="153"/>
      <c r="L966" s="153"/>
      <c r="M966" s="654"/>
      <c r="N966" s="655"/>
      <c r="O966" s="655"/>
      <c r="P966" s="153"/>
      <c r="Q966" s="153"/>
      <c r="R966" s="153"/>
      <c r="S966" s="153"/>
      <c r="T966" s="153"/>
      <c r="U966" s="153"/>
      <c r="V966" s="153"/>
      <c r="W966" s="153"/>
      <c r="X966" s="153"/>
      <c r="Y966" s="153"/>
    </row>
    <row r="967" spans="1:25">
      <c r="A967" s="153"/>
      <c r="B967" s="745"/>
      <c r="C967" s="153"/>
      <c r="D967" s="153"/>
      <c r="E967" s="153"/>
      <c r="F967" s="153"/>
      <c r="G967" s="153"/>
      <c r="H967" s="153"/>
      <c r="I967" s="153"/>
      <c r="J967" s="153"/>
      <c r="K967" s="153"/>
      <c r="L967" s="153"/>
      <c r="M967" s="654"/>
      <c r="N967" s="655"/>
      <c r="O967" s="655"/>
      <c r="P967" s="153"/>
      <c r="Q967" s="153"/>
      <c r="R967" s="153"/>
      <c r="S967" s="153"/>
      <c r="T967" s="153"/>
      <c r="U967" s="153"/>
      <c r="V967" s="153"/>
      <c r="W967" s="153"/>
      <c r="X967" s="153"/>
      <c r="Y967" s="153"/>
    </row>
    <row r="968" spans="1:25">
      <c r="A968" s="153"/>
      <c r="B968" s="745"/>
      <c r="C968" s="153"/>
      <c r="D968" s="153"/>
      <c r="E968" s="153"/>
      <c r="F968" s="153"/>
      <c r="G968" s="153"/>
      <c r="H968" s="153"/>
      <c r="I968" s="153"/>
      <c r="J968" s="153"/>
      <c r="K968" s="153"/>
      <c r="L968" s="153"/>
      <c r="M968" s="654"/>
      <c r="N968" s="655"/>
      <c r="O968" s="655"/>
      <c r="P968" s="153"/>
      <c r="Q968" s="153"/>
      <c r="R968" s="153"/>
      <c r="S968" s="153"/>
      <c r="T968" s="153"/>
      <c r="U968" s="153"/>
      <c r="V968" s="153"/>
      <c r="W968" s="153"/>
      <c r="X968" s="153"/>
      <c r="Y968" s="153"/>
    </row>
    <row r="969" spans="1:25">
      <c r="A969" s="153"/>
      <c r="B969" s="745"/>
      <c r="C969" s="153"/>
      <c r="D969" s="153"/>
      <c r="E969" s="153"/>
      <c r="F969" s="153"/>
      <c r="G969" s="153"/>
      <c r="H969" s="153"/>
      <c r="I969" s="153"/>
      <c r="J969" s="153"/>
      <c r="K969" s="153"/>
      <c r="L969" s="153"/>
      <c r="M969" s="654"/>
      <c r="N969" s="655"/>
      <c r="O969" s="655"/>
      <c r="P969" s="153"/>
      <c r="Q969" s="153"/>
      <c r="R969" s="153"/>
      <c r="S969" s="153"/>
      <c r="T969" s="153"/>
      <c r="U969" s="153"/>
      <c r="V969" s="153"/>
      <c r="W969" s="153"/>
      <c r="X969" s="153"/>
      <c r="Y969" s="153"/>
    </row>
    <row r="970" spans="1:25">
      <c r="A970" s="153"/>
      <c r="B970" s="745"/>
      <c r="C970" s="153"/>
      <c r="D970" s="153"/>
      <c r="E970" s="153"/>
      <c r="F970" s="153"/>
      <c r="G970" s="153"/>
      <c r="H970" s="153"/>
      <c r="I970" s="153"/>
      <c r="J970" s="153"/>
      <c r="K970" s="153"/>
      <c r="L970" s="153"/>
      <c r="M970" s="654"/>
      <c r="N970" s="655"/>
      <c r="O970" s="655"/>
      <c r="P970" s="153"/>
      <c r="Q970" s="153"/>
      <c r="R970" s="153"/>
      <c r="S970" s="153"/>
      <c r="T970" s="153"/>
      <c r="U970" s="153"/>
      <c r="V970" s="153"/>
      <c r="W970" s="153"/>
      <c r="X970" s="153"/>
      <c r="Y970" s="153"/>
    </row>
  </sheetData>
  <sheetProtection algorithmName="SHA-512" hashValue="p+3MNpGNTZWOqqJM97ZPf/LwgAv5ueoc0zInw8h3RPoPdDJLYBBdXGCv3FSfjAAzr2xCiF8n8BOwZA/45Ja8bA==" saltValue="F1NzAv/YyDqJtBUSFvUpmw==" spinCount="100000" sheet="1" objects="1" scenarios="1"/>
  <mergeCells count="45">
    <mergeCell ref="A1:P1"/>
    <mergeCell ref="A2:P2"/>
    <mergeCell ref="A5:A38"/>
    <mergeCell ref="B5:B13"/>
    <mergeCell ref="C5:C13"/>
    <mergeCell ref="D5:D8"/>
    <mergeCell ref="H5:H13"/>
    <mergeCell ref="N5:N13"/>
    <mergeCell ref="D9:D10"/>
    <mergeCell ref="B14:B17"/>
    <mergeCell ref="C14:C17"/>
    <mergeCell ref="D14:D17"/>
    <mergeCell ref="E14:E16"/>
    <mergeCell ref="H14:H17"/>
    <mergeCell ref="N14:N17"/>
    <mergeCell ref="B22:B28"/>
    <mergeCell ref="D23:D25"/>
    <mergeCell ref="E24:E25"/>
    <mergeCell ref="H26:H27"/>
    <mergeCell ref="D27:D28"/>
    <mergeCell ref="E27:E28"/>
    <mergeCell ref="B18:B21"/>
    <mergeCell ref="C18:C21"/>
    <mergeCell ref="H18:H21"/>
    <mergeCell ref="N18:N21"/>
    <mergeCell ref="B29:B38"/>
    <mergeCell ref="C29:C38"/>
    <mergeCell ref="D29:D32"/>
    <mergeCell ref="E29:E31"/>
    <mergeCell ref="N29:N32"/>
    <mergeCell ref="D33:D38"/>
    <mergeCell ref="E33:E38"/>
    <mergeCell ref="H33:H38"/>
    <mergeCell ref="N33:N38"/>
    <mergeCell ref="C22:C28"/>
    <mergeCell ref="H22:H24"/>
    <mergeCell ref="N22:N28"/>
    <mergeCell ref="A39:H39"/>
    <mergeCell ref="A43:H45"/>
    <mergeCell ref="A47:H49"/>
    <mergeCell ref="A52:B52"/>
    <mergeCell ref="A58:A59"/>
    <mergeCell ref="B58:C58"/>
    <mergeCell ref="D58:E58"/>
    <mergeCell ref="F58:H58"/>
  </mergeCells>
  <hyperlinks>
    <hyperlink ref="AA1" location="PRESENTACIÓN!A1" display="&lt;&lt;&l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S95"/>
  <sheetViews>
    <sheetView zoomScale="80" zoomScaleNormal="80" workbookViewId="0">
      <pane xSplit="1" ySplit="9" topLeftCell="B10" activePane="bottomRight" state="frozen"/>
      <selection pane="topRight" activeCell="B1" sqref="B1"/>
      <selection pane="bottomLeft" activeCell="A10" sqref="A10"/>
      <selection pane="bottomRight" activeCell="B7" sqref="B7:B9"/>
    </sheetView>
  </sheetViews>
  <sheetFormatPr baseColWidth="10" defaultColWidth="14.42578125" defaultRowHeight="15" customHeight="1"/>
  <cols>
    <col min="1" max="2" width="21.7109375" style="12" customWidth="1"/>
    <col min="3" max="4" width="39.7109375" style="12" customWidth="1"/>
    <col min="5" max="5" width="23.42578125" style="12" hidden="1" customWidth="1"/>
    <col min="6" max="7" width="24.28515625" style="12" hidden="1" customWidth="1"/>
    <col min="8" max="12" width="24.28515625" style="12" customWidth="1"/>
    <col min="13" max="14" width="24.28515625" style="12" hidden="1" customWidth="1"/>
    <col min="15" max="15" width="24.28515625" style="12" customWidth="1"/>
    <col min="16" max="16" width="24.42578125" style="12" customWidth="1"/>
    <col min="17" max="18" width="10.7109375" style="12" customWidth="1"/>
    <col min="19" max="19" width="19.7109375" style="12" customWidth="1"/>
    <col min="20" max="16384" width="14.42578125" style="12"/>
  </cols>
  <sheetData>
    <row r="1" spans="1:16" ht="15" customHeight="1">
      <c r="A1" s="999" t="s">
        <v>45</v>
      </c>
      <c r="B1" s="1000"/>
      <c r="C1" s="1001"/>
      <c r="D1" s="1001"/>
      <c r="E1" s="1001"/>
      <c r="F1" s="1001"/>
      <c r="G1" s="1001"/>
      <c r="H1" s="1001"/>
      <c r="I1" s="1001"/>
      <c r="J1" s="1001"/>
      <c r="K1" s="1001"/>
      <c r="L1" s="1001"/>
      <c r="M1" s="1001"/>
      <c r="N1" s="1001"/>
      <c r="O1" s="1001"/>
      <c r="P1" s="1001"/>
    </row>
    <row r="2" spans="1:16">
      <c r="A2" s="1002"/>
      <c r="B2" s="1003"/>
      <c r="C2" s="1003"/>
      <c r="D2" s="1003"/>
      <c r="E2" s="1003"/>
      <c r="F2" s="1003"/>
      <c r="G2" s="1003"/>
      <c r="H2" s="1003"/>
      <c r="I2" s="1003"/>
      <c r="J2" s="1003"/>
      <c r="K2" s="1003"/>
      <c r="L2" s="1003"/>
      <c r="M2" s="1003"/>
      <c r="N2" s="1003"/>
      <c r="O2" s="1003"/>
      <c r="P2" s="1003"/>
    </row>
    <row r="3" spans="1:16" ht="15" customHeight="1">
      <c r="A3" s="1004" t="s">
        <v>46</v>
      </c>
      <c r="B3" s="1005"/>
      <c r="C3" s="1003"/>
      <c r="D3" s="1003"/>
      <c r="E3" s="1003"/>
      <c r="F3" s="1003"/>
      <c r="G3" s="1003"/>
      <c r="H3" s="1003"/>
      <c r="I3" s="1003"/>
      <c r="J3" s="1003"/>
      <c r="K3" s="1003"/>
      <c r="L3" s="1003"/>
      <c r="M3" s="1003"/>
      <c r="N3" s="1003"/>
      <c r="O3" s="1003"/>
      <c r="P3" s="1003"/>
    </row>
    <row r="4" spans="1:16" ht="15" customHeight="1">
      <c r="A4" s="1002"/>
      <c r="B4" s="1003"/>
      <c r="C4" s="1003"/>
      <c r="D4" s="1003"/>
      <c r="E4" s="1003"/>
      <c r="F4" s="1003"/>
      <c r="G4" s="1003"/>
      <c r="H4" s="1003"/>
      <c r="I4" s="1003"/>
      <c r="J4" s="1003"/>
      <c r="K4" s="1003"/>
      <c r="L4" s="1003"/>
      <c r="M4" s="1003"/>
      <c r="N4" s="1003"/>
      <c r="O4" s="1003"/>
      <c r="P4" s="1003"/>
    </row>
    <row r="5" spans="1:16" ht="14.25" customHeight="1">
      <c r="A5" s="1006" t="s">
        <v>65</v>
      </c>
      <c r="B5" s="1007"/>
      <c r="C5" s="1003"/>
      <c r="D5" s="1003"/>
      <c r="E5" s="1003"/>
      <c r="F5" s="1003"/>
      <c r="G5" s="1003"/>
      <c r="H5" s="1003"/>
      <c r="I5" s="1003"/>
      <c r="J5" s="1003"/>
      <c r="K5" s="1003"/>
      <c r="L5" s="1003"/>
      <c r="M5" s="1003"/>
      <c r="N5" s="1003"/>
      <c r="O5" s="1003"/>
      <c r="P5" s="1003"/>
    </row>
    <row r="6" spans="1:16" ht="15" customHeight="1" thickBot="1">
      <c r="A6" s="1008"/>
      <c r="B6" s="1009"/>
      <c r="C6" s="1009"/>
      <c r="D6" s="1009"/>
      <c r="E6" s="1009"/>
      <c r="F6" s="1009"/>
      <c r="G6" s="1009"/>
      <c r="H6" s="1009"/>
      <c r="I6" s="1009"/>
      <c r="J6" s="1009"/>
      <c r="K6" s="1009"/>
      <c r="L6" s="1009"/>
      <c r="M6" s="1009"/>
      <c r="N6" s="1009"/>
      <c r="O6" s="1009"/>
      <c r="P6" s="1009"/>
    </row>
    <row r="7" spans="1:16" ht="26.25" customHeight="1" thickBot="1">
      <c r="A7" s="1010" t="s">
        <v>38</v>
      </c>
      <c r="B7" s="1010" t="s">
        <v>153</v>
      </c>
      <c r="C7" s="13" t="s">
        <v>0</v>
      </c>
      <c r="D7" s="1010" t="s">
        <v>154</v>
      </c>
      <c r="E7" s="1016" t="s">
        <v>66</v>
      </c>
      <c r="F7" s="1016" t="s">
        <v>67</v>
      </c>
      <c r="G7" s="1016" t="s">
        <v>68</v>
      </c>
      <c r="H7" s="1015" t="s">
        <v>69</v>
      </c>
      <c r="I7" s="997" t="s">
        <v>70</v>
      </c>
      <c r="J7" s="997" t="s">
        <v>71</v>
      </c>
      <c r="K7" s="997" t="s">
        <v>72</v>
      </c>
      <c r="L7" s="997" t="s">
        <v>73</v>
      </c>
      <c r="M7" s="997" t="s">
        <v>74</v>
      </c>
      <c r="N7" s="997" t="s">
        <v>75</v>
      </c>
      <c r="O7" s="997" t="s">
        <v>76</v>
      </c>
      <c r="P7" s="1016" t="s">
        <v>155</v>
      </c>
    </row>
    <row r="8" spans="1:16" ht="37.5" customHeight="1">
      <c r="A8" s="985"/>
      <c r="B8" s="1011"/>
      <c r="C8" s="1010" t="s">
        <v>1</v>
      </c>
      <c r="D8" s="1013"/>
      <c r="E8" s="985"/>
      <c r="F8" s="985"/>
      <c r="G8" s="985"/>
      <c r="H8" s="1002"/>
      <c r="I8" s="985"/>
      <c r="J8" s="985"/>
      <c r="K8" s="985"/>
      <c r="L8" s="985"/>
      <c r="M8" s="985"/>
      <c r="N8" s="985"/>
      <c r="O8" s="985"/>
      <c r="P8" s="985"/>
    </row>
    <row r="9" spans="1:16" ht="18" customHeight="1" thickBot="1">
      <c r="A9" s="998"/>
      <c r="B9" s="1012"/>
      <c r="C9" s="998"/>
      <c r="D9" s="1014"/>
      <c r="E9" s="998"/>
      <c r="F9" s="998"/>
      <c r="G9" s="998"/>
      <c r="H9" s="1008"/>
      <c r="I9" s="998"/>
      <c r="J9" s="998"/>
      <c r="K9" s="998"/>
      <c r="L9" s="998"/>
      <c r="M9" s="998"/>
      <c r="N9" s="998"/>
      <c r="O9" s="998"/>
      <c r="P9" s="998"/>
    </row>
    <row r="10" spans="1:16" ht="74.25" customHeight="1">
      <c r="A10" s="1021" t="s">
        <v>30</v>
      </c>
      <c r="B10" s="468" t="s">
        <v>156</v>
      </c>
      <c r="C10" s="14" t="s">
        <v>2</v>
      </c>
      <c r="D10" s="14" t="s">
        <v>157</v>
      </c>
      <c r="E10" s="15">
        <v>252000000</v>
      </c>
      <c r="F10" s="15">
        <v>252000000</v>
      </c>
      <c r="G10" s="16">
        <f t="shared" ref="G10:G33" si="0">((F10-E10)/E10)</f>
        <v>0</v>
      </c>
      <c r="H10" s="17">
        <v>140975250</v>
      </c>
      <c r="I10" s="17"/>
      <c r="J10" s="17"/>
      <c r="K10" s="17"/>
      <c r="L10" s="17"/>
      <c r="M10" s="17"/>
      <c r="N10" s="18"/>
      <c r="O10" s="19">
        <f t="shared" ref="O10:O18" si="1">+H10/$P$10</f>
        <v>0.28301886792452829</v>
      </c>
      <c r="P10" s="1022">
        <f>+SUM(H10:M18)</f>
        <v>498112550</v>
      </c>
    </row>
    <row r="11" spans="1:16" ht="44.25" customHeight="1">
      <c r="A11" s="985"/>
      <c r="B11" s="469" t="s">
        <v>158</v>
      </c>
      <c r="C11" s="20" t="s">
        <v>3</v>
      </c>
      <c r="D11" s="20" t="s">
        <v>159</v>
      </c>
      <c r="E11" s="21">
        <v>60000000</v>
      </c>
      <c r="F11" s="21">
        <v>60000000</v>
      </c>
      <c r="G11" s="22">
        <f t="shared" si="0"/>
        <v>0</v>
      </c>
      <c r="H11" s="23">
        <v>46991750</v>
      </c>
      <c r="I11" s="23"/>
      <c r="J11" s="23"/>
      <c r="K11" s="23"/>
      <c r="L11" s="23"/>
      <c r="M11" s="23"/>
      <c r="N11" s="24"/>
      <c r="O11" s="25">
        <f t="shared" si="1"/>
        <v>9.4339622641509441E-2</v>
      </c>
      <c r="P11" s="993"/>
    </row>
    <row r="12" spans="1:16" ht="45" customHeight="1">
      <c r="A12" s="985"/>
      <c r="B12" s="469" t="s">
        <v>160</v>
      </c>
      <c r="C12" s="20" t="s">
        <v>4</v>
      </c>
      <c r="D12" s="20" t="s">
        <v>161</v>
      </c>
      <c r="E12" s="21">
        <v>80000000</v>
      </c>
      <c r="F12" s="21">
        <v>80000000</v>
      </c>
      <c r="G12" s="22">
        <f t="shared" si="0"/>
        <v>0</v>
      </c>
      <c r="H12" s="23">
        <v>46991750</v>
      </c>
      <c r="I12" s="23"/>
      <c r="J12" s="23"/>
      <c r="K12" s="23"/>
      <c r="L12" s="23"/>
      <c r="M12" s="23"/>
      <c r="N12" s="24"/>
      <c r="O12" s="25">
        <f t="shared" si="1"/>
        <v>9.4339622641509441E-2</v>
      </c>
      <c r="P12" s="993"/>
    </row>
    <row r="13" spans="1:16" ht="32.25" customHeight="1">
      <c r="A13" s="985"/>
      <c r="B13" s="469" t="s">
        <v>162</v>
      </c>
      <c r="C13" s="26" t="s">
        <v>5</v>
      </c>
      <c r="D13" s="26" t="s">
        <v>163</v>
      </c>
      <c r="E13" s="21">
        <v>40000000</v>
      </c>
      <c r="F13" s="21">
        <v>35000000</v>
      </c>
      <c r="G13" s="22">
        <f t="shared" si="0"/>
        <v>-0.125</v>
      </c>
      <c r="H13" s="23">
        <v>28195050</v>
      </c>
      <c r="I13" s="23"/>
      <c r="J13" s="23"/>
      <c r="K13" s="23"/>
      <c r="L13" s="23"/>
      <c r="M13" s="23"/>
      <c r="N13" s="24"/>
      <c r="O13" s="25">
        <f t="shared" si="1"/>
        <v>5.6603773584905662E-2</v>
      </c>
      <c r="P13" s="993"/>
    </row>
    <row r="14" spans="1:16" ht="63.75" customHeight="1">
      <c r="A14" s="985"/>
      <c r="B14" s="469" t="s">
        <v>164</v>
      </c>
      <c r="C14" s="20" t="s">
        <v>6</v>
      </c>
      <c r="D14" s="20" t="s">
        <v>165</v>
      </c>
      <c r="E14" s="21">
        <v>100000000</v>
      </c>
      <c r="F14" s="21">
        <v>85000000</v>
      </c>
      <c r="G14" s="22">
        <f t="shared" si="0"/>
        <v>-0.15</v>
      </c>
      <c r="H14" s="23">
        <v>56390100</v>
      </c>
      <c r="I14" s="23"/>
      <c r="J14" s="23"/>
      <c r="K14" s="23"/>
      <c r="L14" s="23"/>
      <c r="M14" s="23"/>
      <c r="N14" s="24"/>
      <c r="O14" s="25">
        <f t="shared" si="1"/>
        <v>0.11320754716981132</v>
      </c>
      <c r="P14" s="993"/>
    </row>
    <row r="15" spans="1:16" ht="49.5" customHeight="1">
      <c r="A15" s="985"/>
      <c r="B15" s="469" t="s">
        <v>166</v>
      </c>
      <c r="C15" s="20" t="s">
        <v>7</v>
      </c>
      <c r="D15" s="20" t="s">
        <v>146</v>
      </c>
      <c r="E15" s="21">
        <v>50000000</v>
      </c>
      <c r="F15" s="21">
        <v>50000000</v>
      </c>
      <c r="G15" s="22">
        <f t="shared" si="0"/>
        <v>0</v>
      </c>
      <c r="H15" s="23">
        <v>37593400</v>
      </c>
      <c r="I15" s="23"/>
      <c r="J15" s="23"/>
      <c r="K15" s="23"/>
      <c r="L15" s="23"/>
      <c r="M15" s="23"/>
      <c r="N15" s="24"/>
      <c r="O15" s="25">
        <f t="shared" si="1"/>
        <v>7.5471698113207544E-2</v>
      </c>
      <c r="P15" s="993"/>
    </row>
    <row r="16" spans="1:16" ht="63" customHeight="1">
      <c r="A16" s="985"/>
      <c r="B16" s="469" t="s">
        <v>167</v>
      </c>
      <c r="C16" s="27" t="s">
        <v>77</v>
      </c>
      <c r="D16" s="27" t="s">
        <v>168</v>
      </c>
      <c r="E16" s="21">
        <v>50000000</v>
      </c>
      <c r="F16" s="21">
        <v>45000000</v>
      </c>
      <c r="G16" s="22">
        <f t="shared" si="0"/>
        <v>-0.1</v>
      </c>
      <c r="H16" s="23">
        <v>28195050</v>
      </c>
      <c r="I16" s="23"/>
      <c r="J16" s="23"/>
      <c r="K16" s="23"/>
      <c r="L16" s="23"/>
      <c r="M16" s="23"/>
      <c r="N16" s="24"/>
      <c r="O16" s="25">
        <f t="shared" si="1"/>
        <v>5.6603773584905662E-2</v>
      </c>
      <c r="P16" s="993"/>
    </row>
    <row r="17" spans="1:16" ht="96.75" customHeight="1">
      <c r="A17" s="985"/>
      <c r="B17" s="470" t="s">
        <v>169</v>
      </c>
      <c r="C17" s="27" t="s">
        <v>47</v>
      </c>
      <c r="D17" s="27" t="s">
        <v>170</v>
      </c>
      <c r="E17" s="21">
        <v>50000000</v>
      </c>
      <c r="F17" s="21">
        <v>45000000</v>
      </c>
      <c r="G17" s="22">
        <f t="shared" si="0"/>
        <v>-0.1</v>
      </c>
      <c r="H17" s="23">
        <v>53422200</v>
      </c>
      <c r="I17" s="23"/>
      <c r="J17" s="23"/>
      <c r="K17" s="23"/>
      <c r="L17" s="23"/>
      <c r="M17" s="23"/>
      <c r="N17" s="24"/>
      <c r="O17" s="25">
        <f t="shared" si="1"/>
        <v>0.10724925521350546</v>
      </c>
      <c r="P17" s="993"/>
    </row>
    <row r="18" spans="1:16" ht="129.75" customHeight="1" thickBot="1">
      <c r="A18" s="985"/>
      <c r="B18" s="470" t="s">
        <v>171</v>
      </c>
      <c r="C18" s="27" t="s">
        <v>8</v>
      </c>
      <c r="D18" s="27" t="s">
        <v>172</v>
      </c>
      <c r="E18" s="21">
        <v>35000000</v>
      </c>
      <c r="F18" s="21">
        <v>30000000</v>
      </c>
      <c r="G18" s="22">
        <f t="shared" si="0"/>
        <v>-0.14285714285714285</v>
      </c>
      <c r="H18" s="23">
        <v>59358000</v>
      </c>
      <c r="I18" s="23"/>
      <c r="J18" s="23"/>
      <c r="K18" s="23"/>
      <c r="L18" s="23"/>
      <c r="M18" s="23"/>
      <c r="N18" s="24"/>
      <c r="O18" s="25">
        <f t="shared" si="1"/>
        <v>0.11916583912611718</v>
      </c>
      <c r="P18" s="993"/>
    </row>
    <row r="19" spans="1:16" ht="56.25" customHeight="1">
      <c r="A19" s="1243" t="s">
        <v>31</v>
      </c>
      <c r="B19" s="471" t="s">
        <v>173</v>
      </c>
      <c r="C19" s="30" t="s">
        <v>36</v>
      </c>
      <c r="D19" s="30" t="s">
        <v>174</v>
      </c>
      <c r="E19" s="31">
        <v>200000000</v>
      </c>
      <c r="F19" s="31">
        <v>200000000</v>
      </c>
      <c r="G19" s="32">
        <f t="shared" si="0"/>
        <v>0</v>
      </c>
      <c r="H19" s="33">
        <v>140975250</v>
      </c>
      <c r="I19" s="34"/>
      <c r="J19" s="34"/>
      <c r="K19" s="34"/>
      <c r="L19" s="34"/>
      <c r="M19" s="34"/>
      <c r="N19" s="35"/>
      <c r="O19" s="36">
        <f>+H19/$P$19</f>
        <v>0.28499999999999998</v>
      </c>
      <c r="P19" s="1244">
        <f>+SUM(H19:M20)</f>
        <v>494650000</v>
      </c>
    </row>
    <row r="20" spans="1:16" ht="62.25" customHeight="1" thickBot="1">
      <c r="A20" s="985"/>
      <c r="B20" s="472" t="s">
        <v>175</v>
      </c>
      <c r="C20" s="37" t="s">
        <v>35</v>
      </c>
      <c r="D20" s="37" t="s">
        <v>176</v>
      </c>
      <c r="E20" s="38">
        <v>308000000</v>
      </c>
      <c r="F20" s="38">
        <v>450000000</v>
      </c>
      <c r="G20" s="39">
        <f t="shared" si="0"/>
        <v>0.46103896103896103</v>
      </c>
      <c r="H20" s="40">
        <v>353674750</v>
      </c>
      <c r="I20" s="41"/>
      <c r="J20" s="41"/>
      <c r="K20" s="41"/>
      <c r="L20" s="41"/>
      <c r="M20" s="41"/>
      <c r="N20" s="42"/>
      <c r="O20" s="43">
        <f>+H20/$P$19</f>
        <v>0.71499999999999997</v>
      </c>
      <c r="P20" s="985"/>
    </row>
    <row r="21" spans="1:16" ht="56.25" customHeight="1">
      <c r="A21" s="984" t="s">
        <v>32</v>
      </c>
      <c r="B21" s="473" t="s">
        <v>177</v>
      </c>
      <c r="C21" s="51" t="s">
        <v>9</v>
      </c>
      <c r="D21" s="51" t="s">
        <v>178</v>
      </c>
      <c r="E21" s="52">
        <v>174800861</v>
      </c>
      <c r="F21" s="53">
        <v>567133891</v>
      </c>
      <c r="G21" s="54">
        <f t="shared" si="0"/>
        <v>2.2444570796479084</v>
      </c>
      <c r="H21" s="55">
        <v>197860000</v>
      </c>
      <c r="I21" s="56"/>
      <c r="J21" s="56"/>
      <c r="K21" s="56"/>
      <c r="L21" s="56"/>
      <c r="M21" s="56"/>
      <c r="N21" s="56"/>
      <c r="O21" s="57">
        <f>+H21/$P$21</f>
        <v>0.29925162893705476</v>
      </c>
      <c r="P21" s="1017">
        <f>+SUM(H21:M24)</f>
        <v>661182700</v>
      </c>
    </row>
    <row r="22" spans="1:16" ht="79.5" customHeight="1">
      <c r="A22" s="985"/>
      <c r="B22" s="474" t="s">
        <v>179</v>
      </c>
      <c r="C22" s="58" t="s">
        <v>10</v>
      </c>
      <c r="D22" s="58" t="s">
        <v>180</v>
      </c>
      <c r="E22" s="59">
        <f>+'[3]Plan de Inversión 2019'!H24</f>
        <v>651800000</v>
      </c>
      <c r="F22" s="60">
        <v>430000000</v>
      </c>
      <c r="G22" s="61">
        <f t="shared" si="0"/>
        <v>-0.34028843203436637</v>
      </c>
      <c r="H22" s="62">
        <v>197860000</v>
      </c>
      <c r="I22" s="63"/>
      <c r="J22" s="63"/>
      <c r="K22" s="63"/>
      <c r="L22" s="63"/>
      <c r="M22" s="63"/>
      <c r="N22" s="63"/>
      <c r="O22" s="64">
        <f>+H22/$P$21</f>
        <v>0.29925162893705476</v>
      </c>
      <c r="P22" s="985"/>
    </row>
    <row r="23" spans="1:16" ht="89.25" customHeight="1">
      <c r="A23" s="985"/>
      <c r="B23" s="474" t="s">
        <v>181</v>
      </c>
      <c r="C23" s="58" t="s">
        <v>11</v>
      </c>
      <c r="D23" s="58" t="s">
        <v>182</v>
      </c>
      <c r="E23" s="59">
        <f>+'[3]Plan de Inversión 2019'!H26</f>
        <v>447223779</v>
      </c>
      <c r="F23" s="65">
        <v>177000000</v>
      </c>
      <c r="G23" s="61">
        <f t="shared" si="0"/>
        <v>-0.60422498017485782</v>
      </c>
      <c r="H23" s="66">
        <v>118716000</v>
      </c>
      <c r="I23" s="63"/>
      <c r="J23" s="63"/>
      <c r="K23" s="63">
        <f>51000000+18281700</f>
        <v>69281700</v>
      </c>
      <c r="L23" s="63"/>
      <c r="M23" s="63"/>
      <c r="N23" s="63"/>
      <c r="O23" s="67">
        <f>+(H23+K23)/$P$21</f>
        <v>0.28433547943707543</v>
      </c>
      <c r="P23" s="985"/>
    </row>
    <row r="24" spans="1:16" ht="58.5" customHeight="1" thickBot="1">
      <c r="A24" s="985"/>
      <c r="B24" s="475" t="s">
        <v>183</v>
      </c>
      <c r="C24" s="476" t="s">
        <v>12</v>
      </c>
      <c r="D24" s="476" t="s">
        <v>184</v>
      </c>
      <c r="E24" s="477">
        <f>+'[3]Plan de Inversión 2019'!H27</f>
        <v>170504096</v>
      </c>
      <c r="F24" s="478">
        <v>83000000</v>
      </c>
      <c r="G24" s="479">
        <f t="shared" si="0"/>
        <v>-0.51320817536254382</v>
      </c>
      <c r="H24" s="480">
        <v>49465000</v>
      </c>
      <c r="I24" s="481"/>
      <c r="J24" s="481"/>
      <c r="K24" s="481">
        <v>28000000</v>
      </c>
      <c r="L24" s="481"/>
      <c r="M24" s="481"/>
      <c r="N24" s="481"/>
      <c r="O24" s="482">
        <f>+(H24+K24)/$P$21</f>
        <v>0.11716126268881506</v>
      </c>
      <c r="P24" s="985"/>
    </row>
    <row r="25" spans="1:16" ht="107.25" customHeight="1">
      <c r="A25" s="989" t="s">
        <v>33</v>
      </c>
      <c r="B25" s="483" t="s">
        <v>185</v>
      </c>
      <c r="C25" s="442" t="s">
        <v>13</v>
      </c>
      <c r="D25" s="442" t="s">
        <v>186</v>
      </c>
      <c r="E25" s="443">
        <v>97918350</v>
      </c>
      <c r="F25" s="444">
        <v>80000000</v>
      </c>
      <c r="G25" s="445">
        <f t="shared" si="0"/>
        <v>-0.18299276897537592</v>
      </c>
      <c r="H25" s="446">
        <v>98930000</v>
      </c>
      <c r="I25" s="447"/>
      <c r="J25" s="447"/>
      <c r="K25" s="447"/>
      <c r="L25" s="447"/>
      <c r="M25" s="447"/>
      <c r="N25" s="447"/>
      <c r="O25" s="448">
        <f t="shared" ref="O25:O31" si="2">+H25/$P$25</f>
        <v>0.10840108401084012</v>
      </c>
      <c r="P25" s="992">
        <f>+SUM(H25:M31)</f>
        <v>912629250</v>
      </c>
    </row>
    <row r="26" spans="1:16" ht="50.25" customHeight="1">
      <c r="A26" s="990"/>
      <c r="B26" s="484" t="s">
        <v>187</v>
      </c>
      <c r="C26" s="80" t="s">
        <v>14</v>
      </c>
      <c r="D26" s="80" t="s">
        <v>188</v>
      </c>
      <c r="E26" s="81">
        <v>76901026</v>
      </c>
      <c r="F26" s="82">
        <v>40000000</v>
      </c>
      <c r="G26" s="83">
        <f t="shared" si="0"/>
        <v>-0.47985089301669392</v>
      </c>
      <c r="H26" s="84">
        <v>89037000</v>
      </c>
      <c r="I26" s="85"/>
      <c r="J26" s="85"/>
      <c r="K26" s="85"/>
      <c r="L26" s="85"/>
      <c r="M26" s="85"/>
      <c r="N26" s="85"/>
      <c r="O26" s="449">
        <f t="shared" si="2"/>
        <v>9.7560975609756101E-2</v>
      </c>
      <c r="P26" s="993"/>
    </row>
    <row r="27" spans="1:16" ht="42" customHeight="1">
      <c r="A27" s="990"/>
      <c r="B27" s="484" t="s">
        <v>189</v>
      </c>
      <c r="C27" s="80" t="s">
        <v>15</v>
      </c>
      <c r="D27" s="80" t="s">
        <v>190</v>
      </c>
      <c r="E27" s="81">
        <v>60000000</v>
      </c>
      <c r="F27" s="82">
        <v>60000000</v>
      </c>
      <c r="G27" s="83">
        <f t="shared" si="0"/>
        <v>0</v>
      </c>
      <c r="H27" s="84">
        <v>82111900</v>
      </c>
      <c r="I27" s="85"/>
      <c r="J27" s="85"/>
      <c r="K27" s="85"/>
      <c r="L27" s="85"/>
      <c r="M27" s="85"/>
      <c r="N27" s="85"/>
      <c r="O27" s="450">
        <f t="shared" si="2"/>
        <v>8.9972899728997288E-2</v>
      </c>
      <c r="P27" s="993"/>
    </row>
    <row r="28" spans="1:16" ht="36" customHeight="1">
      <c r="A28" s="990"/>
      <c r="B28" s="484" t="s">
        <v>191</v>
      </c>
      <c r="C28" s="86" t="s">
        <v>16</v>
      </c>
      <c r="D28" s="86" t="s">
        <v>192</v>
      </c>
      <c r="E28" s="81">
        <v>125000000</v>
      </c>
      <c r="F28" s="82">
        <v>130000000</v>
      </c>
      <c r="G28" s="83">
        <f t="shared" si="0"/>
        <v>0.04</v>
      </c>
      <c r="H28" s="84">
        <v>75186800</v>
      </c>
      <c r="I28" s="85"/>
      <c r="J28" s="85"/>
      <c r="K28" s="85"/>
      <c r="L28" s="85"/>
      <c r="M28" s="85"/>
      <c r="N28" s="85"/>
      <c r="O28" s="450">
        <f t="shared" si="2"/>
        <v>8.2384823848238489E-2</v>
      </c>
      <c r="P28" s="993"/>
    </row>
    <row r="29" spans="1:16" ht="49.5" customHeight="1">
      <c r="A29" s="990"/>
      <c r="B29" s="484" t="s">
        <v>193</v>
      </c>
      <c r="C29" s="87" t="s">
        <v>17</v>
      </c>
      <c r="D29" s="87" t="s">
        <v>194</v>
      </c>
      <c r="E29" s="88">
        <v>450000000</v>
      </c>
      <c r="F29" s="82">
        <v>490000000</v>
      </c>
      <c r="G29" s="83">
        <f t="shared" si="0"/>
        <v>8.8888888888888892E-2</v>
      </c>
      <c r="H29" s="84">
        <v>341308500</v>
      </c>
      <c r="I29" s="85"/>
      <c r="J29" s="85"/>
      <c r="K29" s="85"/>
      <c r="L29" s="85"/>
      <c r="M29" s="85"/>
      <c r="N29" s="85"/>
      <c r="O29" s="450">
        <f t="shared" si="2"/>
        <v>0.37398373983739835</v>
      </c>
      <c r="P29" s="993"/>
    </row>
    <row r="30" spans="1:16" ht="86.25" customHeight="1">
      <c r="A30" s="990"/>
      <c r="B30" s="484" t="s">
        <v>195</v>
      </c>
      <c r="C30" s="87" t="s">
        <v>196</v>
      </c>
      <c r="D30" s="87" t="s">
        <v>197</v>
      </c>
      <c r="E30" s="88">
        <v>102768212</v>
      </c>
      <c r="F30" s="82">
        <v>110000000</v>
      </c>
      <c r="G30" s="83">
        <f t="shared" si="0"/>
        <v>7.0369892199739742E-2</v>
      </c>
      <c r="H30" s="84">
        <v>84090500</v>
      </c>
      <c r="I30" s="85"/>
      <c r="J30" s="85"/>
      <c r="K30" s="85"/>
      <c r="L30" s="85"/>
      <c r="M30" s="85"/>
      <c r="N30" s="85"/>
      <c r="O30" s="450">
        <f t="shared" si="2"/>
        <v>9.2140921409214094E-2</v>
      </c>
      <c r="P30" s="993"/>
    </row>
    <row r="31" spans="1:16" ht="104.25" customHeight="1" thickBot="1">
      <c r="A31" s="991"/>
      <c r="B31" s="485" t="s">
        <v>198</v>
      </c>
      <c r="C31" s="486" t="s">
        <v>19</v>
      </c>
      <c r="D31" s="486" t="s">
        <v>199</v>
      </c>
      <c r="E31" s="487">
        <v>120000000</v>
      </c>
      <c r="F31" s="488">
        <v>139000000</v>
      </c>
      <c r="G31" s="489">
        <f t="shared" si="0"/>
        <v>0.15833333333333333</v>
      </c>
      <c r="H31" s="490">
        <v>141964550</v>
      </c>
      <c r="I31" s="491"/>
      <c r="J31" s="491"/>
      <c r="K31" s="491"/>
      <c r="L31" s="491"/>
      <c r="M31" s="491"/>
      <c r="N31" s="491"/>
      <c r="O31" s="492">
        <f t="shared" si="2"/>
        <v>0.15555555555555556</v>
      </c>
      <c r="P31" s="993"/>
    </row>
    <row r="32" spans="1:16" ht="33" hidden="1" customHeight="1">
      <c r="A32" s="1018" t="s">
        <v>34</v>
      </c>
      <c r="B32" s="493"/>
      <c r="C32" s="96" t="s">
        <v>20</v>
      </c>
      <c r="D32" s="96"/>
      <c r="E32" s="97">
        <v>528414996</v>
      </c>
      <c r="F32" s="97">
        <v>649498698</v>
      </c>
      <c r="G32" s="98">
        <f t="shared" si="0"/>
        <v>0.22914509034864711</v>
      </c>
      <c r="H32" s="99"/>
      <c r="I32" s="100"/>
      <c r="J32" s="100"/>
      <c r="K32" s="100"/>
      <c r="L32" s="100"/>
      <c r="M32" s="100"/>
      <c r="N32" s="100"/>
      <c r="O32" s="441">
        <f>+J32/$P$32</f>
        <v>0</v>
      </c>
      <c r="P32" s="1019">
        <f>+SUM(H32:N64)</f>
        <v>7687546004.9766006</v>
      </c>
    </row>
    <row r="33" spans="1:16" ht="46.5" customHeight="1">
      <c r="A33" s="985"/>
      <c r="B33" s="1231" t="s">
        <v>200</v>
      </c>
      <c r="C33" s="102" t="s">
        <v>48</v>
      </c>
      <c r="D33" s="1233" t="s">
        <v>201</v>
      </c>
      <c r="E33" s="103">
        <v>711997629</v>
      </c>
      <c r="F33" s="103">
        <v>614049333</v>
      </c>
      <c r="G33" s="104">
        <f t="shared" si="0"/>
        <v>-0.137568289570807</v>
      </c>
      <c r="H33" s="105"/>
      <c r="I33" s="106"/>
      <c r="J33" s="106">
        <v>1350000000</v>
      </c>
      <c r="K33" s="106"/>
      <c r="L33" s="106"/>
      <c r="M33" s="106"/>
      <c r="N33" s="106"/>
      <c r="O33" s="101">
        <f>+J33/$P$32</f>
        <v>0.17560870518707344</v>
      </c>
      <c r="P33" s="985"/>
    </row>
    <row r="34" spans="1:16" ht="60" customHeight="1">
      <c r="A34" s="985"/>
      <c r="B34" s="1232"/>
      <c r="C34" s="107" t="s">
        <v>62</v>
      </c>
      <c r="D34" s="1234"/>
      <c r="E34" s="103"/>
      <c r="F34" s="103"/>
      <c r="G34" s="104"/>
      <c r="H34" s="105"/>
      <c r="I34" s="106">
        <v>500000000</v>
      </c>
      <c r="J34" s="106"/>
      <c r="K34" s="106"/>
      <c r="L34" s="106"/>
      <c r="M34" s="106"/>
      <c r="N34" s="106"/>
      <c r="O34" s="101">
        <f>+I34/$P$32</f>
        <v>6.5040261180397574E-2</v>
      </c>
      <c r="P34" s="985"/>
    </row>
    <row r="35" spans="1:16" ht="41.25" customHeight="1">
      <c r="A35" s="985"/>
      <c r="B35" s="494" t="s">
        <v>202</v>
      </c>
      <c r="C35" s="108" t="s">
        <v>84</v>
      </c>
      <c r="D35" s="108" t="s">
        <v>203</v>
      </c>
      <c r="E35" s="103">
        <v>0</v>
      </c>
      <c r="F35" s="103">
        <v>130000000</v>
      </c>
      <c r="G35" s="104" t="e">
        <f t="shared" ref="G35:G44" si="3">((F35-E35)/E35)</f>
        <v>#DIV/0!</v>
      </c>
      <c r="H35" s="105"/>
      <c r="I35" s="106">
        <v>100000000</v>
      </c>
      <c r="J35" s="106"/>
      <c r="K35" s="106"/>
      <c r="L35" s="106"/>
      <c r="M35" s="106"/>
      <c r="N35" s="106"/>
      <c r="O35" s="101">
        <f>+I35/$P$32</f>
        <v>1.3008052236079513E-2</v>
      </c>
      <c r="P35" s="985"/>
    </row>
    <row r="36" spans="1:16" ht="51" customHeight="1">
      <c r="A36" s="985"/>
      <c r="B36" s="494" t="s">
        <v>204</v>
      </c>
      <c r="C36" s="108" t="s">
        <v>22</v>
      </c>
      <c r="D36" s="108" t="s">
        <v>205</v>
      </c>
      <c r="E36" s="103">
        <v>14928000</v>
      </c>
      <c r="F36" s="103">
        <v>0</v>
      </c>
      <c r="G36" s="104">
        <f t="shared" si="3"/>
        <v>-1</v>
      </c>
      <c r="H36" s="105">
        <v>51740390</v>
      </c>
      <c r="I36" s="106"/>
      <c r="J36" s="106"/>
      <c r="K36" s="106"/>
      <c r="L36" s="106"/>
      <c r="M36" s="106"/>
      <c r="N36" s="106"/>
      <c r="O36" s="101">
        <f>+H36/$P$32</f>
        <v>6.7304169583512607E-3</v>
      </c>
      <c r="P36" s="985"/>
    </row>
    <row r="37" spans="1:16" ht="43.5" customHeight="1">
      <c r="A37" s="985"/>
      <c r="B37" s="494" t="s">
        <v>206</v>
      </c>
      <c r="C37" s="108" t="s">
        <v>23</v>
      </c>
      <c r="D37" s="108" t="s">
        <v>207</v>
      </c>
      <c r="E37" s="103">
        <v>227579765</v>
      </c>
      <c r="F37" s="103">
        <v>189356643</v>
      </c>
      <c r="G37" s="104">
        <f t="shared" si="3"/>
        <v>-0.16795483552766652</v>
      </c>
      <c r="H37" s="105">
        <v>98930000</v>
      </c>
      <c r="I37" s="106"/>
      <c r="J37" s="106"/>
      <c r="K37" s="106"/>
      <c r="L37" s="106"/>
      <c r="M37" s="106"/>
      <c r="N37" s="106"/>
      <c r="O37" s="101">
        <f>+H37/$P$32</f>
        <v>1.2868866077153462E-2</v>
      </c>
      <c r="P37" s="985"/>
    </row>
    <row r="38" spans="1:16" ht="42" customHeight="1">
      <c r="A38" s="985"/>
      <c r="B38" s="1231" t="s">
        <v>208</v>
      </c>
      <c r="C38" s="108" t="s">
        <v>85</v>
      </c>
      <c r="D38" s="1240" t="s">
        <v>209</v>
      </c>
      <c r="E38" s="103">
        <v>251031291</v>
      </c>
      <c r="F38" s="103">
        <v>170000000</v>
      </c>
      <c r="G38" s="104">
        <f t="shared" si="3"/>
        <v>-0.32279358751335901</v>
      </c>
      <c r="H38" s="105">
        <v>197860000</v>
      </c>
      <c r="I38" s="106"/>
      <c r="J38" s="106"/>
      <c r="K38" s="106">
        <f>139874504+10970043</f>
        <v>150844547</v>
      </c>
      <c r="L38" s="106"/>
      <c r="M38" s="106"/>
      <c r="N38" s="106"/>
      <c r="O38" s="101">
        <f>+(H38+K38)/$P$32</f>
        <v>4.5359669623344437E-2</v>
      </c>
      <c r="P38" s="985"/>
    </row>
    <row r="39" spans="1:16" ht="45.75" customHeight="1">
      <c r="A39" s="985"/>
      <c r="B39" s="1239"/>
      <c r="C39" s="108" t="s">
        <v>39</v>
      </c>
      <c r="D39" s="1241"/>
      <c r="E39" s="103">
        <v>0</v>
      </c>
      <c r="F39" s="103">
        <v>320000000</v>
      </c>
      <c r="G39" s="104" t="e">
        <f t="shared" si="3"/>
        <v>#DIV/0!</v>
      </c>
      <c r="H39" s="105"/>
      <c r="I39" s="106"/>
      <c r="J39" s="106"/>
      <c r="K39" s="106">
        <v>48845335</v>
      </c>
      <c r="L39" s="106"/>
      <c r="M39" s="106"/>
      <c r="N39" s="106"/>
      <c r="O39" s="101">
        <f>+K39/$P$32</f>
        <v>6.3538266916880288E-3</v>
      </c>
      <c r="P39" s="985"/>
    </row>
    <row r="40" spans="1:16" ht="57" customHeight="1">
      <c r="A40" s="985"/>
      <c r="B40" s="1231" t="s">
        <v>210</v>
      </c>
      <c r="C40" s="108" t="s">
        <v>25</v>
      </c>
      <c r="D40" s="1240" t="s">
        <v>211</v>
      </c>
      <c r="E40" s="103">
        <v>1233927823</v>
      </c>
      <c r="F40" s="103">
        <v>57000000</v>
      </c>
      <c r="G40" s="104">
        <f t="shared" si="3"/>
        <v>-0.95380605012907627</v>
      </c>
      <c r="H40" s="105">
        <v>160063656.97659999</v>
      </c>
      <c r="I40" s="106"/>
      <c r="J40" s="106"/>
      <c r="K40" s="106"/>
      <c r="L40" s="106"/>
      <c r="M40" s="106"/>
      <c r="N40" s="106"/>
      <c r="O40" s="101">
        <f>+H40/$P$32</f>
        <v>2.0821164110495258E-2</v>
      </c>
      <c r="P40" s="985"/>
    </row>
    <row r="41" spans="1:16" ht="63.75" customHeight="1">
      <c r="A41" s="985"/>
      <c r="B41" s="1239"/>
      <c r="C41" s="108" t="s">
        <v>40</v>
      </c>
      <c r="D41" s="1241"/>
      <c r="E41" s="103">
        <v>1965431210</v>
      </c>
      <c r="F41" s="103">
        <v>210000000</v>
      </c>
      <c r="G41" s="104">
        <f t="shared" si="3"/>
        <v>-0.89315321801570458</v>
      </c>
      <c r="H41" s="105"/>
      <c r="I41" s="109"/>
      <c r="J41" s="106">
        <v>50000000</v>
      </c>
      <c r="K41" s="106">
        <v>22882697</v>
      </c>
      <c r="L41" s="109"/>
      <c r="M41" s="109"/>
      <c r="N41" s="106"/>
      <c r="O41" s="101">
        <f>+(J41+K41)/$P$32</f>
        <v>9.4806192968235562E-3</v>
      </c>
      <c r="P41" s="985"/>
    </row>
    <row r="42" spans="1:16" ht="68.25" hidden="1" customHeight="1">
      <c r="A42" s="985"/>
      <c r="B42" s="495"/>
      <c r="C42" s="110" t="s">
        <v>50</v>
      </c>
      <c r="D42" s="110"/>
      <c r="E42" s="103">
        <v>471571161</v>
      </c>
      <c r="F42" s="103">
        <v>583000000</v>
      </c>
      <c r="G42" s="104">
        <f t="shared" si="3"/>
        <v>0.23629273419457472</v>
      </c>
      <c r="H42" s="105">
        <v>0</v>
      </c>
      <c r="I42" s="106"/>
      <c r="J42" s="109"/>
      <c r="K42" s="109"/>
      <c r="L42" s="109"/>
      <c r="M42" s="109"/>
      <c r="N42" s="106"/>
      <c r="O42" s="101">
        <f t="shared" ref="O42:O50" si="4">+J42/$P$32</f>
        <v>0</v>
      </c>
      <c r="P42" s="985"/>
    </row>
    <row r="43" spans="1:16" ht="50.25" customHeight="1">
      <c r="A43" s="985"/>
      <c r="B43" s="1231" t="s">
        <v>212</v>
      </c>
      <c r="C43" s="108" t="s">
        <v>26</v>
      </c>
      <c r="D43" s="1240" t="s">
        <v>213</v>
      </c>
      <c r="E43" s="103">
        <v>820429305</v>
      </c>
      <c r="F43" s="103">
        <v>928206627</v>
      </c>
      <c r="G43" s="104">
        <f t="shared" si="3"/>
        <v>0.13136698231421659</v>
      </c>
      <c r="H43" s="105">
        <v>190242390</v>
      </c>
      <c r="I43" s="106"/>
      <c r="J43" s="106"/>
      <c r="K43" s="106"/>
      <c r="L43" s="106"/>
      <c r="M43" s="106"/>
      <c r="N43" s="106"/>
      <c r="O43" s="101">
        <f>+H43/$P$32</f>
        <v>2.4746829466366107E-2</v>
      </c>
      <c r="P43" s="985"/>
    </row>
    <row r="44" spans="1:16" ht="55.5" hidden="1" customHeight="1">
      <c r="A44" s="985"/>
      <c r="B44" s="1239"/>
      <c r="C44" s="108" t="s">
        <v>51</v>
      </c>
      <c r="D44" s="1242"/>
      <c r="E44" s="103">
        <v>300000000</v>
      </c>
      <c r="F44" s="103">
        <v>412315144</v>
      </c>
      <c r="G44" s="104">
        <f t="shared" si="3"/>
        <v>0.37438381333333332</v>
      </c>
      <c r="H44" s="105"/>
      <c r="I44" s="106"/>
      <c r="J44" s="106"/>
      <c r="K44" s="106"/>
      <c r="L44" s="106"/>
      <c r="M44" s="109"/>
      <c r="N44" s="106"/>
      <c r="O44" s="101">
        <f>+H44/$P$32</f>
        <v>0</v>
      </c>
      <c r="P44" s="985"/>
    </row>
    <row r="45" spans="1:16" ht="55.5" customHeight="1">
      <c r="A45" s="985"/>
      <c r="B45" s="1239"/>
      <c r="C45" s="108" t="s">
        <v>86</v>
      </c>
      <c r="D45" s="1242"/>
      <c r="E45" s="103"/>
      <c r="F45" s="103"/>
      <c r="G45" s="104"/>
      <c r="H45" s="105"/>
      <c r="I45" s="106"/>
      <c r="J45" s="106"/>
      <c r="K45" s="106"/>
      <c r="L45" s="106">
        <v>673129048</v>
      </c>
      <c r="M45" s="109"/>
      <c r="N45" s="106"/>
      <c r="O45" s="101">
        <f>+L45/P32</f>
        <v>8.7560978180064739E-2</v>
      </c>
      <c r="P45" s="985"/>
    </row>
    <row r="46" spans="1:16" ht="55.5" customHeight="1">
      <c r="A46" s="985"/>
      <c r="B46" s="1239"/>
      <c r="C46" s="108" t="s">
        <v>41</v>
      </c>
      <c r="D46" s="1241"/>
      <c r="E46" s="103"/>
      <c r="F46" s="103"/>
      <c r="G46" s="104"/>
      <c r="H46" s="105"/>
      <c r="I46" s="106"/>
      <c r="J46" s="106">
        <v>200000000</v>
      </c>
      <c r="K46" s="106"/>
      <c r="L46" s="106"/>
      <c r="M46" s="109"/>
      <c r="N46" s="106"/>
      <c r="O46" s="101">
        <f t="shared" si="4"/>
        <v>2.6016104472159025E-2</v>
      </c>
      <c r="P46" s="985"/>
    </row>
    <row r="47" spans="1:16" ht="70.5" customHeight="1">
      <c r="A47" s="985"/>
      <c r="B47" s="1231" t="s">
        <v>214</v>
      </c>
      <c r="C47" s="108" t="s">
        <v>27</v>
      </c>
      <c r="D47" s="1240" t="s">
        <v>215</v>
      </c>
      <c r="E47" s="103">
        <v>1082849239</v>
      </c>
      <c r="F47" s="103">
        <v>143986216</v>
      </c>
      <c r="G47" s="104">
        <f t="shared" ref="G47:G53" si="5">((F47-E47)/E47)</f>
        <v>-0.86703022838805355</v>
      </c>
      <c r="H47" s="105">
        <v>279675110</v>
      </c>
      <c r="I47" s="106"/>
      <c r="J47" s="106"/>
      <c r="K47" s="106"/>
      <c r="L47" s="106"/>
      <c r="M47" s="106"/>
      <c r="N47" s="106"/>
      <c r="O47" s="101">
        <f>+H47/$P$32</f>
        <v>3.6380284400112838E-2</v>
      </c>
      <c r="P47" s="985"/>
    </row>
    <row r="48" spans="1:16" ht="71.25" customHeight="1">
      <c r="A48" s="985"/>
      <c r="B48" s="1232"/>
      <c r="C48" s="108" t="s">
        <v>87</v>
      </c>
      <c r="D48" s="1241"/>
      <c r="E48" s="103">
        <v>200686562</v>
      </c>
      <c r="F48" s="103">
        <v>400000000</v>
      </c>
      <c r="G48" s="104">
        <f t="shared" si="5"/>
        <v>0.99315786774004333</v>
      </c>
      <c r="H48" s="105"/>
      <c r="I48" s="109"/>
      <c r="J48" s="106">
        <v>62000000</v>
      </c>
      <c r="K48" s="106">
        <f>109700430+38341974</f>
        <v>148042404</v>
      </c>
      <c r="L48" s="106"/>
      <c r="M48" s="109"/>
      <c r="N48" s="106"/>
      <c r="O48" s="101">
        <f>+(J48+K48)/$P$32</f>
        <v>2.7322425630237165E-2</v>
      </c>
      <c r="P48" s="985"/>
    </row>
    <row r="49" spans="1:16" ht="65.25" customHeight="1">
      <c r="A49" s="985"/>
      <c r="B49" s="494" t="s">
        <v>216</v>
      </c>
      <c r="C49" s="108" t="s">
        <v>28</v>
      </c>
      <c r="D49" s="108" t="s">
        <v>217</v>
      </c>
      <c r="E49" s="103">
        <v>484743726</v>
      </c>
      <c r="F49" s="103">
        <v>136158371</v>
      </c>
      <c r="G49" s="104">
        <f t="shared" si="5"/>
        <v>-0.71911266985640165</v>
      </c>
      <c r="H49" s="105">
        <v>128609000</v>
      </c>
      <c r="I49" s="106"/>
      <c r="J49" s="106"/>
      <c r="K49" s="106"/>
      <c r="L49" s="106"/>
      <c r="M49" s="106"/>
      <c r="N49" s="106"/>
      <c r="O49" s="101">
        <f>+H49/$P$32</f>
        <v>1.67295259002995E-2</v>
      </c>
      <c r="P49" s="985"/>
    </row>
    <row r="50" spans="1:16" ht="30" hidden="1" customHeight="1">
      <c r="A50" s="985"/>
      <c r="B50" s="495"/>
      <c r="C50" s="110" t="s">
        <v>56</v>
      </c>
      <c r="D50" s="110"/>
      <c r="E50" s="103">
        <v>0</v>
      </c>
      <c r="F50" s="103">
        <v>520000000</v>
      </c>
      <c r="G50" s="104" t="e">
        <f t="shared" si="5"/>
        <v>#DIV/0!</v>
      </c>
      <c r="H50" s="105"/>
      <c r="I50" s="109"/>
      <c r="J50" s="109"/>
      <c r="K50" s="109"/>
      <c r="L50" s="109"/>
      <c r="M50" s="109"/>
      <c r="N50" s="106"/>
      <c r="O50" s="101">
        <f t="shared" si="4"/>
        <v>0</v>
      </c>
      <c r="P50" s="985"/>
    </row>
    <row r="51" spans="1:16" ht="45" customHeight="1">
      <c r="A51" s="985"/>
      <c r="B51" s="1231" t="s">
        <v>218</v>
      </c>
      <c r="C51" s="107" t="s">
        <v>29</v>
      </c>
      <c r="D51" s="1233" t="s">
        <v>219</v>
      </c>
      <c r="E51" s="103">
        <v>278089822</v>
      </c>
      <c r="F51" s="103">
        <v>203123881</v>
      </c>
      <c r="G51" s="104">
        <f t="shared" si="5"/>
        <v>-0.26957455853957862</v>
      </c>
      <c r="H51" s="105">
        <v>113769500</v>
      </c>
      <c r="I51" s="106"/>
      <c r="J51" s="106"/>
      <c r="K51" s="106"/>
      <c r="L51" s="106"/>
      <c r="M51" s="106"/>
      <c r="N51" s="106"/>
      <c r="O51" s="101">
        <f>+H51/$P$32</f>
        <v>1.4799195988726482E-2</v>
      </c>
      <c r="P51" s="985"/>
    </row>
    <row r="52" spans="1:16" ht="55.5" customHeight="1">
      <c r="A52" s="985"/>
      <c r="B52" s="1232"/>
      <c r="C52" s="107" t="s">
        <v>42</v>
      </c>
      <c r="D52" s="1234"/>
      <c r="E52" s="103">
        <v>300303656</v>
      </c>
      <c r="F52" s="103">
        <v>1672430122</v>
      </c>
      <c r="G52" s="104">
        <f t="shared" si="5"/>
        <v>4.5691300741273695</v>
      </c>
      <c r="H52" s="105"/>
      <c r="I52" s="109"/>
      <c r="J52" s="106"/>
      <c r="K52" s="106">
        <f>37765007+52256768</f>
        <v>90021775</v>
      </c>
      <c r="L52" s="106"/>
      <c r="M52" s="106"/>
      <c r="N52" s="106"/>
      <c r="O52" s="101">
        <f>+K52/$P$32</f>
        <v>1.1710079515845968E-2</v>
      </c>
      <c r="P52" s="985"/>
    </row>
    <row r="53" spans="1:16" ht="78" customHeight="1">
      <c r="A53" s="985"/>
      <c r="B53" s="494" t="s">
        <v>220</v>
      </c>
      <c r="C53" s="494" t="s">
        <v>55</v>
      </c>
      <c r="D53" s="108" t="s">
        <v>221</v>
      </c>
      <c r="E53" s="108">
        <v>75000000</v>
      </c>
      <c r="F53" s="103">
        <v>78031750</v>
      </c>
      <c r="G53" s="103">
        <f t="shared" si="5"/>
        <v>4.0423333333333332E-2</v>
      </c>
      <c r="H53" s="104">
        <v>74197500</v>
      </c>
      <c r="I53" s="105"/>
      <c r="J53" s="106"/>
      <c r="K53" s="106"/>
      <c r="L53" s="106"/>
      <c r="M53" s="115"/>
      <c r="N53" s="116"/>
      <c r="O53" s="101">
        <f>+H53/$P$32</f>
        <v>9.6516495578650961E-3</v>
      </c>
      <c r="P53" s="985"/>
    </row>
    <row r="54" spans="1:16" ht="120.75" customHeight="1">
      <c r="A54" s="985"/>
      <c r="B54" s="494" t="s">
        <v>222</v>
      </c>
      <c r="C54" s="494" t="s">
        <v>63</v>
      </c>
      <c r="D54" s="108" t="s">
        <v>223</v>
      </c>
      <c r="E54" s="108"/>
      <c r="F54" s="103"/>
      <c r="G54" s="103"/>
      <c r="H54" s="104">
        <f>89531650+119777</f>
        <v>89651427</v>
      </c>
      <c r="I54" s="105"/>
      <c r="J54" s="106"/>
      <c r="K54" s="106"/>
      <c r="L54" s="106"/>
      <c r="M54" s="120"/>
      <c r="N54" s="121"/>
      <c r="O54" s="101">
        <f>+H54/$P$32</f>
        <v>1.1661904454550693E-2</v>
      </c>
      <c r="P54" s="985"/>
    </row>
    <row r="55" spans="1:16" ht="33" customHeight="1">
      <c r="A55" s="985"/>
      <c r="B55" s="1235" t="s">
        <v>224</v>
      </c>
      <c r="C55" s="494" t="s">
        <v>64</v>
      </c>
      <c r="D55" s="108" t="s">
        <v>225</v>
      </c>
      <c r="E55" s="108">
        <v>799696344</v>
      </c>
      <c r="F55" s="103">
        <v>272361005</v>
      </c>
      <c r="G55" s="103">
        <f t="shared" ref="G55:G60" si="6">((F55-E55)/E55)</f>
        <v>-0.65941946959807529</v>
      </c>
      <c r="H55" s="104"/>
      <c r="I55" s="105"/>
      <c r="J55" s="106"/>
      <c r="K55" s="106">
        <v>280816445</v>
      </c>
      <c r="L55" s="106"/>
      <c r="M55" s="126"/>
      <c r="N55" s="127"/>
      <c r="O55" s="101">
        <f>+K55/$P$32</f>
        <v>3.6528749853101498E-2</v>
      </c>
      <c r="P55" s="985"/>
    </row>
    <row r="56" spans="1:16" ht="38.25" customHeight="1">
      <c r="A56" s="985"/>
      <c r="B56" s="1236"/>
      <c r="C56" s="494" t="s">
        <v>53</v>
      </c>
      <c r="D56" s="108"/>
      <c r="E56" s="108">
        <v>799696344</v>
      </c>
      <c r="F56" s="103">
        <v>272361005</v>
      </c>
      <c r="G56" s="103">
        <f t="shared" si="6"/>
        <v>-0.65941946959807529</v>
      </c>
      <c r="H56" s="104"/>
      <c r="I56" s="105"/>
      <c r="J56" s="106">
        <v>100000000</v>
      </c>
      <c r="K56" s="106">
        <v>272361005</v>
      </c>
      <c r="L56" s="106"/>
      <c r="M56" s="126"/>
      <c r="N56" s="127"/>
      <c r="O56" s="101">
        <f>+(J56+K56)/$P$32</f>
        <v>4.8436914037190651E-2</v>
      </c>
      <c r="P56" s="985"/>
    </row>
    <row r="57" spans="1:16" ht="39" customHeight="1">
      <c r="A57" s="985"/>
      <c r="B57" s="1236"/>
      <c r="C57" s="494" t="s">
        <v>43</v>
      </c>
      <c r="D57" s="108"/>
      <c r="E57" s="108"/>
      <c r="F57" s="103">
        <v>550774917</v>
      </c>
      <c r="G57" s="103" t="e">
        <f t="shared" si="6"/>
        <v>#DIV/0!</v>
      </c>
      <c r="H57" s="104"/>
      <c r="I57" s="105"/>
      <c r="J57" s="106"/>
      <c r="K57" s="106">
        <v>300303656</v>
      </c>
      <c r="L57" s="106"/>
      <c r="M57" s="126"/>
      <c r="N57" s="127"/>
      <c r="O57" s="101">
        <f>+K57/$P$32</f>
        <v>3.9063656439336528E-2</v>
      </c>
      <c r="P57" s="985"/>
    </row>
    <row r="58" spans="1:16" ht="42.75" customHeight="1">
      <c r="A58" s="985"/>
      <c r="B58" s="1237"/>
      <c r="C58" s="494" t="s">
        <v>58</v>
      </c>
      <c r="D58" s="108"/>
      <c r="E58" s="108">
        <v>0</v>
      </c>
      <c r="F58" s="103">
        <v>150000000</v>
      </c>
      <c r="G58" s="103" t="e">
        <f t="shared" si="6"/>
        <v>#DIV/0!</v>
      </c>
      <c r="H58" s="104"/>
      <c r="I58" s="105">
        <v>85000000</v>
      </c>
      <c r="J58" s="106"/>
      <c r="K58" s="106">
        <v>161300912</v>
      </c>
      <c r="L58" s="106"/>
      <c r="M58" s="126"/>
      <c r="N58" s="127"/>
      <c r="O58" s="101">
        <f>+(I58+K58)/$P$32</f>
        <v>3.2038951290900237E-2</v>
      </c>
      <c r="P58" s="985"/>
    </row>
    <row r="59" spans="1:16" ht="38.25" customHeight="1">
      <c r="A59" s="985"/>
      <c r="B59" s="1238" t="s">
        <v>226</v>
      </c>
      <c r="C59" s="494" t="s">
        <v>54</v>
      </c>
      <c r="D59" s="108" t="s">
        <v>227</v>
      </c>
      <c r="E59" s="108">
        <v>48609212</v>
      </c>
      <c r="F59" s="103">
        <v>66577850</v>
      </c>
      <c r="G59" s="103">
        <f t="shared" si="6"/>
        <v>0.36965499461295526</v>
      </c>
      <c r="H59" s="104"/>
      <c r="I59" s="105"/>
      <c r="J59" s="106">
        <v>100000000</v>
      </c>
      <c r="K59" s="106">
        <f>870714388+50195687</f>
        <v>920910075</v>
      </c>
      <c r="L59" s="106"/>
      <c r="M59" s="126"/>
      <c r="N59" s="127"/>
      <c r="O59" s="101">
        <f>+(J59+K59)/$P$32</f>
        <v>0.13280051583939853</v>
      </c>
      <c r="P59" s="985"/>
    </row>
    <row r="60" spans="1:16" ht="48.75" customHeight="1">
      <c r="A60" s="985"/>
      <c r="B60" s="1237"/>
      <c r="C60" s="494" t="s">
        <v>59</v>
      </c>
      <c r="D60" s="108"/>
      <c r="E60" s="108">
        <v>0</v>
      </c>
      <c r="F60" s="103">
        <v>283422150</v>
      </c>
      <c r="G60" s="103" t="e">
        <f t="shared" si="6"/>
        <v>#DIV/0!</v>
      </c>
      <c r="H60" s="104"/>
      <c r="I60" s="105">
        <v>85000000</v>
      </c>
      <c r="J60" s="106"/>
      <c r="K60" s="106">
        <v>43479839</v>
      </c>
      <c r="L60" s="106"/>
      <c r="M60" s="126"/>
      <c r="N60" s="127"/>
      <c r="O60" s="101">
        <f>+(I60+K60)/$P$32</f>
        <v>1.6712724569950859E-2</v>
      </c>
      <c r="P60" s="985"/>
    </row>
    <row r="61" spans="1:16" ht="41.25" hidden="1" customHeight="1">
      <c r="A61" s="985"/>
      <c r="B61" s="465"/>
      <c r="C61" s="494" t="s">
        <v>88</v>
      </c>
      <c r="D61" s="108"/>
      <c r="E61" s="108"/>
      <c r="F61" s="103"/>
      <c r="G61" s="103"/>
      <c r="H61" s="104"/>
      <c r="I61" s="105"/>
      <c r="J61" s="106"/>
      <c r="K61" s="106"/>
      <c r="L61" s="106"/>
      <c r="M61" s="130"/>
      <c r="N61" s="131"/>
      <c r="O61" s="101">
        <f t="shared" ref="O61:O64" si="7">+(J61+K61)/$P$32</f>
        <v>0</v>
      </c>
      <c r="P61" s="985"/>
    </row>
    <row r="62" spans="1:16" ht="86.25" hidden="1" customHeight="1">
      <c r="A62" s="985"/>
      <c r="B62" s="465"/>
      <c r="C62" s="494" t="s">
        <v>89</v>
      </c>
      <c r="D62" s="108"/>
      <c r="E62" s="108"/>
      <c r="F62" s="103"/>
      <c r="G62" s="103"/>
      <c r="H62" s="104"/>
      <c r="I62" s="105"/>
      <c r="J62" s="106"/>
      <c r="K62" s="106"/>
      <c r="L62" s="106"/>
      <c r="M62" s="136"/>
      <c r="N62" s="79"/>
      <c r="O62" s="101">
        <f t="shared" si="7"/>
        <v>0</v>
      </c>
      <c r="P62" s="985"/>
    </row>
    <row r="63" spans="1:16" ht="93.75" customHeight="1">
      <c r="A63" s="985"/>
      <c r="B63" s="496" t="s">
        <v>228</v>
      </c>
      <c r="C63" s="494" t="s">
        <v>82</v>
      </c>
      <c r="D63" s="108" t="s">
        <v>229</v>
      </c>
      <c r="E63" s="108"/>
      <c r="F63" s="103"/>
      <c r="G63" s="103"/>
      <c r="H63" s="104"/>
      <c r="I63" s="105"/>
      <c r="J63" s="106"/>
      <c r="K63" s="106">
        <f>260595274+72082019</f>
        <v>332677293</v>
      </c>
      <c r="L63" s="106"/>
      <c r="M63" s="95"/>
      <c r="N63" s="95"/>
      <c r="O63" s="101">
        <f>+(K63)/$P$32</f>
        <v>4.3274836051015293E-2</v>
      </c>
      <c r="P63" s="985"/>
    </row>
    <row r="64" spans="1:16" ht="231.75" customHeight="1" thickBot="1">
      <c r="A64" s="985"/>
      <c r="B64" s="497" t="s">
        <v>206</v>
      </c>
      <c r="C64" s="494" t="s">
        <v>90</v>
      </c>
      <c r="D64" s="108" t="s">
        <v>230</v>
      </c>
      <c r="E64" s="108"/>
      <c r="F64" s="103"/>
      <c r="G64" s="103"/>
      <c r="H64" s="104"/>
      <c r="I64" s="105"/>
      <c r="J64" s="106"/>
      <c r="K64" s="106">
        <v>225192000</v>
      </c>
      <c r="L64" s="106"/>
      <c r="M64" s="138"/>
      <c r="N64" s="72"/>
      <c r="O64" s="101">
        <f t="shared" si="7"/>
        <v>2.9293092991472178E-2</v>
      </c>
      <c r="P64" s="985"/>
    </row>
    <row r="65" spans="1:19" ht="34.5" customHeight="1" thickBot="1">
      <c r="A65" s="979" t="s">
        <v>147</v>
      </c>
      <c r="B65" s="980"/>
      <c r="C65" s="980"/>
      <c r="D65" s="981"/>
      <c r="E65" s="432"/>
      <c r="F65" s="139">
        <f>SUM(F10:F64)</f>
        <v>12650787603</v>
      </c>
      <c r="G65" s="139"/>
      <c r="H65" s="498">
        <f t="shared" ref="H65:J65" si="8">+SUM(H10:H64)</f>
        <v>3854031773.9766002</v>
      </c>
      <c r="I65" s="499">
        <f t="shared" si="8"/>
        <v>770000000</v>
      </c>
      <c r="J65" s="499">
        <f t="shared" si="8"/>
        <v>1862000000</v>
      </c>
      <c r="K65" s="499">
        <f>+SUM(K10:K64)</f>
        <v>3094959683</v>
      </c>
      <c r="L65" s="499">
        <f>+SUM(L10:L64)</f>
        <v>673129048</v>
      </c>
      <c r="M65" s="499"/>
      <c r="N65" s="499">
        <f>+SUM(N10:N64)</f>
        <v>0</v>
      </c>
      <c r="O65" s="500"/>
      <c r="P65" s="501">
        <f>+SUM(P10:P64)</f>
        <v>10254120504.976601</v>
      </c>
      <c r="Q65" s="144"/>
      <c r="R65" s="144"/>
      <c r="S65" s="144"/>
    </row>
    <row r="66" spans="1:19" ht="15.75" customHeight="1"/>
    <row r="67" spans="1:19" ht="15.75" customHeight="1"/>
    <row r="68" spans="1:19" ht="15.75" customHeight="1"/>
    <row r="69" spans="1:19" ht="15.75" customHeight="1">
      <c r="I69" s="145"/>
      <c r="M69" s="145"/>
      <c r="N69" s="145"/>
      <c r="O69" s="145"/>
      <c r="P69" s="145"/>
    </row>
    <row r="70" spans="1:19" ht="15.75" customHeight="1">
      <c r="I70" s="145"/>
      <c r="J70" s="145"/>
      <c r="K70" s="145"/>
      <c r="L70" s="145"/>
      <c r="S70" s="146"/>
    </row>
    <row r="71" spans="1:19" ht="15.75" customHeight="1">
      <c r="I71" s="147"/>
      <c r="J71" s="147"/>
      <c r="K71" s="147"/>
      <c r="L71" s="147"/>
      <c r="M71" s="148"/>
      <c r="N71" s="146"/>
      <c r="O71" s="146"/>
      <c r="S71" s="146"/>
    </row>
    <row r="72" spans="1:19" ht="15.75" customHeight="1">
      <c r="H72" s="147"/>
      <c r="I72" s="148"/>
      <c r="J72" s="147"/>
      <c r="K72" s="147"/>
      <c r="L72" s="147"/>
      <c r="M72" s="148"/>
      <c r="N72" s="146"/>
      <c r="O72" s="146"/>
      <c r="S72" s="146"/>
    </row>
    <row r="73" spans="1:19" ht="15.75" customHeight="1">
      <c r="I73" s="148"/>
      <c r="J73" s="147"/>
      <c r="K73" s="147"/>
      <c r="L73" s="147"/>
      <c r="M73" s="148"/>
      <c r="N73" s="146"/>
      <c r="O73" s="146"/>
    </row>
    <row r="74" spans="1:19" ht="15.75" customHeight="1">
      <c r="I74" s="149"/>
      <c r="J74" s="147"/>
      <c r="K74" s="147"/>
      <c r="L74" s="147"/>
      <c r="M74" s="148"/>
      <c r="N74" s="146"/>
      <c r="O74" s="146"/>
    </row>
    <row r="75" spans="1:19" ht="15.75" customHeight="1">
      <c r="J75" s="147"/>
      <c r="K75" s="147"/>
      <c r="L75" s="147"/>
      <c r="M75" s="148"/>
      <c r="N75" s="146"/>
      <c r="O75" s="146"/>
    </row>
    <row r="76" spans="1:19" ht="15.75" customHeight="1">
      <c r="M76" s="146"/>
      <c r="N76" s="146"/>
      <c r="O76" s="146"/>
    </row>
    <row r="77" spans="1:19" ht="15.75" customHeight="1"/>
    <row r="78" spans="1:19" ht="15.75" customHeight="1"/>
    <row r="79" spans="1:19" ht="15.75" customHeight="1"/>
    <row r="80" spans="1: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sheetData>
  <sheetProtection algorithmName="SHA-512" hashValue="gscdyVQCCKke/hR3uysuVrzgWYxscmMvs60jXzrCdQmzJFJw4U0WKZIz4XAWlKv3sprJZhWjJgKuTIlHlwJlHg==" saltValue="R1VuiUxEVCy+g4YJgS812w==" spinCount="100000" sheet="1" objects="1" scenarios="1"/>
  <mergeCells count="44">
    <mergeCell ref="A1:P2"/>
    <mergeCell ref="A3:P4"/>
    <mergeCell ref="A5:P6"/>
    <mergeCell ref="A7:A9"/>
    <mergeCell ref="B7:B9"/>
    <mergeCell ref="D7:D9"/>
    <mergeCell ref="E7:E9"/>
    <mergeCell ref="F7:F9"/>
    <mergeCell ref="G7:G9"/>
    <mergeCell ref="H7:H9"/>
    <mergeCell ref="A19:A20"/>
    <mergeCell ref="P19:P20"/>
    <mergeCell ref="I7:I9"/>
    <mergeCell ref="J7:J9"/>
    <mergeCell ref="K7:K9"/>
    <mergeCell ref="L7:L9"/>
    <mergeCell ref="M7:M9"/>
    <mergeCell ref="N7:N9"/>
    <mergeCell ref="O7:O9"/>
    <mergeCell ref="P7:P9"/>
    <mergeCell ref="C8:C9"/>
    <mergeCell ref="A10:A18"/>
    <mergeCell ref="P10:P18"/>
    <mergeCell ref="A21:A24"/>
    <mergeCell ref="P21:P24"/>
    <mergeCell ref="A25:A31"/>
    <mergeCell ref="P25:P31"/>
    <mergeCell ref="A32:A64"/>
    <mergeCell ref="P32:P64"/>
    <mergeCell ref="B33:B34"/>
    <mergeCell ref="D33:D34"/>
    <mergeCell ref="B38:B39"/>
    <mergeCell ref="D38:D39"/>
    <mergeCell ref="B40:B41"/>
    <mergeCell ref="D40:D41"/>
    <mergeCell ref="B43:B46"/>
    <mergeCell ref="D43:D46"/>
    <mergeCell ref="B47:B48"/>
    <mergeCell ref="D47:D48"/>
    <mergeCell ref="A65:D65"/>
    <mergeCell ref="B51:B52"/>
    <mergeCell ref="D51:D52"/>
    <mergeCell ref="B55:B58"/>
    <mergeCell ref="B59:B60"/>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S86"/>
  <sheetViews>
    <sheetView zoomScale="90" zoomScaleNormal="90" workbookViewId="0">
      <pane ySplit="9" topLeftCell="A32" activePane="bottomLeft" state="frozen"/>
      <selection pane="bottomLeft" activeCell="F59" sqref="F59"/>
    </sheetView>
  </sheetViews>
  <sheetFormatPr baseColWidth="10" defaultColWidth="14.42578125" defaultRowHeight="15" customHeight="1"/>
  <cols>
    <col min="1" max="1" width="21.7109375" style="12" customWidth="1"/>
    <col min="2" max="2" width="24.42578125" style="12" customWidth="1"/>
    <col min="3" max="3" width="39.7109375" style="12" customWidth="1"/>
    <col min="4" max="4" width="26.28515625" style="12" customWidth="1"/>
    <col min="5" max="5" width="24.28515625" style="12" customWidth="1"/>
    <col min="6" max="6" width="25.28515625" style="12" customWidth="1"/>
    <col min="7" max="7" width="24.28515625" style="12" customWidth="1"/>
    <col min="8" max="10" width="24.28515625" style="12" hidden="1" customWidth="1"/>
    <col min="11" max="11" width="18.85546875" style="12" customWidth="1"/>
    <col min="12" max="12" width="27.7109375" style="12" customWidth="1"/>
    <col min="13" max="13" width="16.42578125" style="12" customWidth="1"/>
    <col min="14" max="14" width="17.140625" style="12" hidden="1" customWidth="1"/>
    <col min="15" max="15" width="19.5703125" style="12" hidden="1" customWidth="1"/>
    <col min="16" max="16" width="14.42578125" style="12" hidden="1" customWidth="1"/>
    <col min="17" max="17" width="14.42578125" style="12" customWidth="1"/>
    <col min="18" max="16384" width="14.42578125" style="12"/>
  </cols>
  <sheetData>
    <row r="1" spans="1:17" ht="15" customHeight="1">
      <c r="A1" s="1245" t="s">
        <v>45</v>
      </c>
      <c r="B1" s="1246"/>
      <c r="C1" s="1247"/>
      <c r="D1" s="1247"/>
      <c r="E1" s="1247"/>
      <c r="F1" s="1247"/>
      <c r="G1" s="1247"/>
      <c r="H1" s="1247"/>
      <c r="I1" s="1247"/>
      <c r="J1" s="1247"/>
      <c r="K1" s="1247"/>
      <c r="L1" s="1248"/>
    </row>
    <row r="2" spans="1:17">
      <c r="A2" s="1249"/>
      <c r="B2" s="1003"/>
      <c r="C2" s="1003"/>
      <c r="D2" s="1003"/>
      <c r="E2" s="1003"/>
      <c r="F2" s="1003"/>
      <c r="G2" s="1003"/>
      <c r="H2" s="1003"/>
      <c r="I2" s="1003"/>
      <c r="J2" s="1003"/>
      <c r="K2" s="1003"/>
      <c r="L2" s="1250"/>
    </row>
    <row r="3" spans="1:17" ht="15" customHeight="1">
      <c r="A3" s="1251" t="s">
        <v>46</v>
      </c>
      <c r="B3" s="1005"/>
      <c r="C3" s="1003"/>
      <c r="D3" s="1003"/>
      <c r="E3" s="1003"/>
      <c r="F3" s="1003"/>
      <c r="G3" s="1003"/>
      <c r="H3" s="1003"/>
      <c r="I3" s="1003"/>
      <c r="J3" s="1003"/>
      <c r="K3" s="1003"/>
      <c r="L3" s="1250"/>
    </row>
    <row r="4" spans="1:17" ht="15" customHeight="1">
      <c r="A4" s="1249"/>
      <c r="B4" s="1003"/>
      <c r="C4" s="1003"/>
      <c r="D4" s="1003"/>
      <c r="E4" s="1003"/>
      <c r="F4" s="1003"/>
      <c r="G4" s="1003"/>
      <c r="H4" s="1003"/>
      <c r="I4" s="1003"/>
      <c r="J4" s="1003"/>
      <c r="K4" s="1003"/>
      <c r="L4" s="1250"/>
    </row>
    <row r="5" spans="1:17" ht="14.25" customHeight="1">
      <c r="A5" s="1252" t="s">
        <v>149</v>
      </c>
      <c r="B5" s="1007"/>
      <c r="C5" s="1003"/>
      <c r="D5" s="1003"/>
      <c r="E5" s="1003"/>
      <c r="F5" s="1003"/>
      <c r="G5" s="1003"/>
      <c r="H5" s="1003"/>
      <c r="I5" s="1003"/>
      <c r="J5" s="1003"/>
      <c r="K5" s="1003"/>
      <c r="L5" s="1250"/>
    </row>
    <row r="6" spans="1:17" ht="15" customHeight="1" thickBot="1">
      <c r="A6" s="1253"/>
      <c r="B6" s="1254"/>
      <c r="C6" s="1254"/>
      <c r="D6" s="1254"/>
      <c r="E6" s="1254"/>
      <c r="F6" s="1254"/>
      <c r="G6" s="1254"/>
      <c r="H6" s="1254"/>
      <c r="I6" s="1254"/>
      <c r="J6" s="1254"/>
      <c r="K6" s="1254"/>
      <c r="L6" s="1255"/>
    </row>
    <row r="7" spans="1:17" ht="19.5" customHeight="1">
      <c r="A7" s="1256" t="s">
        <v>38</v>
      </c>
      <c r="B7" s="1010" t="s">
        <v>153</v>
      </c>
      <c r="C7" s="1257" t="s">
        <v>414</v>
      </c>
      <c r="D7" s="1258" t="s">
        <v>69</v>
      </c>
      <c r="E7" s="1259" t="s">
        <v>70</v>
      </c>
      <c r="F7" s="1259" t="s">
        <v>71</v>
      </c>
      <c r="G7" s="1259" t="s">
        <v>72</v>
      </c>
      <c r="H7" s="1259"/>
      <c r="I7" s="1259" t="s">
        <v>74</v>
      </c>
      <c r="J7" s="1259" t="s">
        <v>75</v>
      </c>
      <c r="K7" s="1259" t="s">
        <v>76</v>
      </c>
      <c r="L7" s="1260" t="s">
        <v>415</v>
      </c>
      <c r="Q7" s="795"/>
    </row>
    <row r="8" spans="1:17" ht="37.5" customHeight="1">
      <c r="A8" s="1002"/>
      <c r="B8" s="1011"/>
      <c r="C8" s="1257"/>
      <c r="D8" s="1002"/>
      <c r="E8" s="985"/>
      <c r="F8" s="985"/>
      <c r="G8" s="985"/>
      <c r="H8" s="985"/>
      <c r="I8" s="985"/>
      <c r="J8" s="985"/>
      <c r="K8" s="985"/>
      <c r="L8" s="985"/>
      <c r="Q8" s="795"/>
    </row>
    <row r="9" spans="1:17" ht="31.5" customHeight="1" thickBot="1">
      <c r="A9" s="1002"/>
      <c r="B9" s="1011"/>
      <c r="C9" s="1257"/>
      <c r="D9" s="1002"/>
      <c r="E9" s="985"/>
      <c r="F9" s="985"/>
      <c r="G9" s="985"/>
      <c r="H9" s="985"/>
      <c r="I9" s="985"/>
      <c r="J9" s="985"/>
      <c r="K9" s="985"/>
      <c r="L9" s="985"/>
      <c r="Q9" s="795"/>
    </row>
    <row r="10" spans="1:17" ht="22.5" customHeight="1">
      <c r="A10" s="1265" t="s">
        <v>30</v>
      </c>
      <c r="B10" s="851" t="s">
        <v>156</v>
      </c>
      <c r="C10" s="796" t="s">
        <v>2</v>
      </c>
      <c r="D10" s="797">
        <v>161893780</v>
      </c>
      <c r="E10" s="798"/>
      <c r="F10" s="798"/>
      <c r="G10" s="798"/>
      <c r="H10" s="798"/>
      <c r="I10" s="798"/>
      <c r="J10" s="797"/>
      <c r="K10" s="799">
        <f t="shared" ref="K10:K18" si="0">+D10/$L$10</f>
        <v>0.38192063115434249</v>
      </c>
      <c r="L10" s="1266">
        <f>+SUM(D10:I18)</f>
        <v>423893780</v>
      </c>
      <c r="N10" s="18"/>
      <c r="O10" s="146"/>
      <c r="P10" s="146"/>
      <c r="Q10" s="795"/>
    </row>
    <row r="11" spans="1:17" ht="44.25" customHeight="1">
      <c r="A11" s="1249"/>
      <c r="B11" s="852" t="s">
        <v>158</v>
      </c>
      <c r="C11" s="800" t="s">
        <v>3</v>
      </c>
      <c r="D11" s="24">
        <v>30000000</v>
      </c>
      <c r="E11" s="23"/>
      <c r="F11" s="23"/>
      <c r="G11" s="23"/>
      <c r="H11" s="23"/>
      <c r="I11" s="23"/>
      <c r="J11" s="24"/>
      <c r="K11" s="25">
        <f t="shared" si="0"/>
        <v>7.0772446814388268E-2</v>
      </c>
      <c r="L11" s="1250"/>
      <c r="N11" s="24"/>
      <c r="O11" s="146"/>
      <c r="P11" s="146"/>
      <c r="Q11" s="795"/>
    </row>
    <row r="12" spans="1:17" ht="45" customHeight="1">
      <c r="A12" s="1249"/>
      <c r="B12" s="852" t="s">
        <v>160</v>
      </c>
      <c r="C12" s="800" t="s">
        <v>4</v>
      </c>
      <c r="D12" s="24">
        <v>30000000</v>
      </c>
      <c r="E12" s="23"/>
      <c r="F12" s="23"/>
      <c r="G12" s="23"/>
      <c r="H12" s="23"/>
      <c r="I12" s="23"/>
      <c r="J12" s="24"/>
      <c r="K12" s="25">
        <f t="shared" si="0"/>
        <v>7.0772446814388268E-2</v>
      </c>
      <c r="L12" s="1250"/>
      <c r="N12" s="24"/>
      <c r="O12" s="146"/>
      <c r="P12" s="146"/>
    </row>
    <row r="13" spans="1:17" ht="32.25" customHeight="1">
      <c r="A13" s="1249"/>
      <c r="B13" s="852" t="s">
        <v>162</v>
      </c>
      <c r="C13" s="801" t="s">
        <v>5</v>
      </c>
      <c r="D13" s="24">
        <v>22000000</v>
      </c>
      <c r="E13" s="23"/>
      <c r="F13" s="23"/>
      <c r="G13" s="23"/>
      <c r="H13" s="23"/>
      <c r="I13" s="23"/>
      <c r="J13" s="24"/>
      <c r="K13" s="25">
        <f t="shared" si="0"/>
        <v>5.1899794330551391E-2</v>
      </c>
      <c r="L13" s="1250"/>
      <c r="M13" s="146"/>
      <c r="N13" s="24"/>
      <c r="O13" s="146"/>
      <c r="P13" s="146"/>
    </row>
    <row r="14" spans="1:17" ht="32.25" customHeight="1">
      <c r="A14" s="1249"/>
      <c r="B14" s="852" t="s">
        <v>164</v>
      </c>
      <c r="C14" s="800" t="s">
        <v>6</v>
      </c>
      <c r="D14" s="24">
        <v>40000000</v>
      </c>
      <c r="E14" s="23"/>
      <c r="F14" s="23"/>
      <c r="G14" s="23"/>
      <c r="H14" s="23"/>
      <c r="I14" s="23"/>
      <c r="J14" s="24"/>
      <c r="K14" s="25">
        <f t="shared" si="0"/>
        <v>9.4363262419184357E-2</v>
      </c>
      <c r="L14" s="1250"/>
      <c r="N14" s="24"/>
      <c r="O14" s="146"/>
      <c r="P14" s="146"/>
    </row>
    <row r="15" spans="1:17" ht="30" customHeight="1">
      <c r="A15" s="1249"/>
      <c r="B15" s="852" t="s">
        <v>166</v>
      </c>
      <c r="C15" s="800" t="s">
        <v>7</v>
      </c>
      <c r="D15" s="24">
        <v>30000000</v>
      </c>
      <c r="E15" s="23"/>
      <c r="F15" s="23"/>
      <c r="G15" s="23"/>
      <c r="H15" s="23"/>
      <c r="I15" s="23"/>
      <c r="J15" s="24"/>
      <c r="K15" s="25">
        <f t="shared" si="0"/>
        <v>7.0772446814388268E-2</v>
      </c>
      <c r="L15" s="1250"/>
      <c r="N15" s="24"/>
      <c r="O15" s="146"/>
      <c r="P15" s="146"/>
    </row>
    <row r="16" spans="1:17" ht="36" customHeight="1">
      <c r="A16" s="1249"/>
      <c r="B16" s="852" t="s">
        <v>167</v>
      </c>
      <c r="C16" s="802" t="s">
        <v>77</v>
      </c>
      <c r="D16" s="24">
        <v>20000000</v>
      </c>
      <c r="E16" s="23"/>
      <c r="F16" s="23"/>
      <c r="G16" s="23"/>
      <c r="H16" s="23"/>
      <c r="I16" s="23"/>
      <c r="J16" s="24"/>
      <c r="K16" s="25">
        <f t="shared" si="0"/>
        <v>4.7181631209592179E-2</v>
      </c>
      <c r="L16" s="1250"/>
      <c r="N16" s="24"/>
      <c r="O16" s="146"/>
      <c r="P16" s="146"/>
    </row>
    <row r="17" spans="1:17" ht="69" customHeight="1">
      <c r="A17" s="1249"/>
      <c r="B17" s="853" t="s">
        <v>169</v>
      </c>
      <c r="C17" s="802" t="s">
        <v>47</v>
      </c>
      <c r="D17" s="24">
        <v>40000000</v>
      </c>
      <c r="E17" s="23"/>
      <c r="F17" s="23"/>
      <c r="G17" s="23"/>
      <c r="H17" s="23"/>
      <c r="I17" s="23"/>
      <c r="J17" s="24"/>
      <c r="K17" s="25">
        <f t="shared" si="0"/>
        <v>9.4363262419184357E-2</v>
      </c>
      <c r="L17" s="1250"/>
      <c r="N17" s="24"/>
      <c r="O17" s="146"/>
      <c r="P17" s="146"/>
    </row>
    <row r="18" spans="1:17" ht="42.75" customHeight="1" thickBot="1">
      <c r="A18" s="1253"/>
      <c r="B18" s="854" t="s">
        <v>171</v>
      </c>
      <c r="C18" s="803" t="s">
        <v>8</v>
      </c>
      <c r="D18" s="804">
        <v>50000000</v>
      </c>
      <c r="E18" s="805"/>
      <c r="F18" s="805"/>
      <c r="G18" s="805"/>
      <c r="H18" s="805"/>
      <c r="I18" s="805"/>
      <c r="J18" s="804"/>
      <c r="K18" s="806">
        <f t="shared" si="0"/>
        <v>0.11795407802398045</v>
      </c>
      <c r="L18" s="1255"/>
      <c r="N18" s="24"/>
      <c r="O18" s="146"/>
      <c r="P18" s="146"/>
    </row>
    <row r="19" spans="1:17" ht="48" customHeight="1">
      <c r="A19" s="1261" t="s">
        <v>31</v>
      </c>
      <c r="B19" s="850" t="s">
        <v>173</v>
      </c>
      <c r="C19" s="807" t="s">
        <v>36</v>
      </c>
      <c r="D19" s="808">
        <v>119969938</v>
      </c>
      <c r="E19" s="809"/>
      <c r="F19" s="809"/>
      <c r="G19" s="809"/>
      <c r="H19" s="809"/>
      <c r="I19" s="809"/>
      <c r="J19" s="810"/>
      <c r="K19" s="811">
        <f>+D19/$L$19</f>
        <v>0.28500000059389879</v>
      </c>
      <c r="L19" s="1262">
        <f>+SUM(D19:I20)</f>
        <v>420947150</v>
      </c>
      <c r="N19" s="33"/>
      <c r="O19" s="146"/>
      <c r="P19" s="146"/>
    </row>
    <row r="20" spans="1:17" ht="52.5" customHeight="1" thickBot="1">
      <c r="A20" s="985"/>
      <c r="B20" s="472" t="s">
        <v>175</v>
      </c>
      <c r="C20" s="37" t="s">
        <v>35</v>
      </c>
      <c r="D20" s="40">
        <v>300977212</v>
      </c>
      <c r="E20" s="41"/>
      <c r="F20" s="41"/>
      <c r="G20" s="41"/>
      <c r="H20" s="41"/>
      <c r="I20" s="41"/>
      <c r="J20" s="42"/>
      <c r="K20" s="43">
        <f>+D20/$L$19</f>
        <v>0.71499999940610126</v>
      </c>
      <c r="L20" s="985"/>
      <c r="M20" s="146"/>
      <c r="N20" s="40"/>
      <c r="O20" s="146"/>
      <c r="P20" s="146"/>
    </row>
    <row r="21" spans="1:17" ht="33.75" customHeight="1">
      <c r="A21" s="984" t="s">
        <v>32</v>
      </c>
      <c r="B21" s="473" t="s">
        <v>177</v>
      </c>
      <c r="C21" s="51" t="s">
        <v>9</v>
      </c>
      <c r="D21" s="55">
        <v>168378860</v>
      </c>
      <c r="E21" s="56"/>
      <c r="F21" s="56"/>
      <c r="G21" s="56"/>
      <c r="H21" s="56"/>
      <c r="I21" s="56"/>
      <c r="J21" s="56"/>
      <c r="K21" s="57">
        <f>+D21/$L$21</f>
        <v>0.29036858022655804</v>
      </c>
      <c r="L21" s="1017">
        <f>+SUM(D21:J25)</f>
        <v>579879751</v>
      </c>
      <c r="N21" s="55"/>
      <c r="O21" s="146"/>
      <c r="P21" s="146"/>
    </row>
    <row r="22" spans="1:17" ht="31.5" customHeight="1">
      <c r="A22" s="1263"/>
      <c r="B22" s="474" t="s">
        <v>179</v>
      </c>
      <c r="C22" s="58" t="s">
        <v>10</v>
      </c>
      <c r="D22" s="62">
        <v>168378860</v>
      </c>
      <c r="E22" s="63"/>
      <c r="F22" s="63"/>
      <c r="G22" s="63"/>
      <c r="H22" s="63"/>
      <c r="I22" s="63"/>
      <c r="J22" s="63"/>
      <c r="K22" s="64">
        <f>+D22/$L$21</f>
        <v>0.29036858022655804</v>
      </c>
      <c r="L22" s="1264"/>
      <c r="N22" s="62"/>
      <c r="O22" s="146"/>
      <c r="P22" s="146"/>
    </row>
    <row r="23" spans="1:17" ht="36" customHeight="1">
      <c r="A23" s="1263"/>
      <c r="B23" s="474" t="s">
        <v>181</v>
      </c>
      <c r="C23" s="58" t="s">
        <v>11</v>
      </c>
      <c r="D23" s="66">
        <v>101027316</v>
      </c>
      <c r="E23" s="63"/>
      <c r="F23" s="63"/>
      <c r="G23" s="63"/>
      <c r="H23" s="63"/>
      <c r="I23" s="63"/>
      <c r="J23" s="63"/>
      <c r="K23" s="67">
        <f>+(D23+G23)/$L$21</f>
        <v>0.17422114813593481</v>
      </c>
      <c r="L23" s="1264"/>
      <c r="N23" s="66"/>
      <c r="O23" s="146"/>
      <c r="P23" s="146"/>
    </row>
    <row r="24" spans="1:17" ht="36.75" customHeight="1">
      <c r="A24" s="1263"/>
      <c r="B24" s="812" t="s">
        <v>183</v>
      </c>
      <c r="C24" s="58" t="s">
        <v>12</v>
      </c>
      <c r="D24" s="66">
        <v>42094715</v>
      </c>
      <c r="E24" s="63"/>
      <c r="F24" s="63"/>
      <c r="G24" s="63"/>
      <c r="H24" s="63"/>
      <c r="I24" s="63"/>
      <c r="J24" s="63"/>
      <c r="K24" s="67">
        <f>+(D24+G24)/$L$21</f>
        <v>7.2592145056639509E-2</v>
      </c>
      <c r="L24" s="1264"/>
      <c r="N24" s="66"/>
      <c r="O24" s="146"/>
      <c r="P24" s="146"/>
    </row>
    <row r="25" spans="1:17" ht="36.75" customHeight="1" thickBot="1">
      <c r="A25" s="1263"/>
      <c r="B25" s="475" t="s">
        <v>416</v>
      </c>
      <c r="C25" s="58" t="s">
        <v>417</v>
      </c>
      <c r="D25" s="66">
        <v>100000000</v>
      </c>
      <c r="E25" s="63"/>
      <c r="F25" s="63"/>
      <c r="G25" s="63"/>
      <c r="H25" s="63"/>
      <c r="I25" s="63"/>
      <c r="J25" s="63"/>
      <c r="K25" s="67">
        <f>+(D25+G25)/$L$21</f>
        <v>0.17244954635430959</v>
      </c>
      <c r="L25" s="1264"/>
      <c r="M25" s="146"/>
      <c r="N25" s="813"/>
      <c r="O25" s="146"/>
      <c r="P25" s="146"/>
    </row>
    <row r="26" spans="1:17" ht="60" customHeight="1">
      <c r="A26" s="989" t="s">
        <v>33</v>
      </c>
      <c r="B26" s="483" t="s">
        <v>185</v>
      </c>
      <c r="C26" s="442" t="s">
        <v>13</v>
      </c>
      <c r="D26" s="446">
        <v>84189430</v>
      </c>
      <c r="E26" s="447"/>
      <c r="F26" s="447"/>
      <c r="G26" s="447"/>
      <c r="H26" s="447"/>
      <c r="I26" s="447"/>
      <c r="J26" s="447"/>
      <c r="K26" s="814">
        <f t="shared" ref="K26:K32" si="1">+D26/$L$26</f>
        <v>0.10840108383637054</v>
      </c>
      <c r="L26" s="1267">
        <f>+SUM(D26:J32)</f>
        <v>776647493</v>
      </c>
      <c r="N26" s="446"/>
      <c r="O26" s="146"/>
      <c r="P26" s="146"/>
    </row>
    <row r="27" spans="1:17" ht="50.25" customHeight="1">
      <c r="A27" s="990"/>
      <c r="B27" s="484" t="s">
        <v>187</v>
      </c>
      <c r="C27" s="80" t="s">
        <v>14</v>
      </c>
      <c r="D27" s="84">
        <v>75770487</v>
      </c>
      <c r="E27" s="85"/>
      <c r="F27" s="85"/>
      <c r="G27" s="85"/>
      <c r="H27" s="85"/>
      <c r="I27" s="85"/>
      <c r="J27" s="85"/>
      <c r="K27" s="815">
        <f t="shared" si="1"/>
        <v>9.7560975452733484E-2</v>
      </c>
      <c r="L27" s="1268"/>
      <c r="N27" s="84"/>
      <c r="O27" s="146"/>
      <c r="P27" s="146"/>
    </row>
    <row r="28" spans="1:17" ht="32.25" customHeight="1">
      <c r="A28" s="990"/>
      <c r="B28" s="484" t="s">
        <v>189</v>
      </c>
      <c r="C28" s="80" t="s">
        <v>15</v>
      </c>
      <c r="D28" s="84">
        <v>69877227</v>
      </c>
      <c r="E28" s="85"/>
      <c r="F28" s="85"/>
      <c r="G28" s="85"/>
      <c r="H28" s="85"/>
      <c r="I28" s="85"/>
      <c r="J28" s="85"/>
      <c r="K28" s="816">
        <f t="shared" si="1"/>
        <v>8.9972899712946086E-2</v>
      </c>
      <c r="L28" s="1268"/>
      <c r="N28" s="84"/>
      <c r="O28" s="146"/>
      <c r="P28" s="146"/>
    </row>
    <row r="29" spans="1:17" ht="36.6" customHeight="1">
      <c r="A29" s="990"/>
      <c r="B29" s="484" t="s">
        <v>191</v>
      </c>
      <c r="C29" s="86" t="s">
        <v>16</v>
      </c>
      <c r="D29" s="84">
        <v>63983967</v>
      </c>
      <c r="E29" s="85"/>
      <c r="F29" s="85"/>
      <c r="G29" s="85"/>
      <c r="H29" s="85"/>
      <c r="I29" s="85"/>
      <c r="J29" s="85"/>
      <c r="K29" s="816">
        <f t="shared" si="1"/>
        <v>8.2384823973158688E-2</v>
      </c>
      <c r="L29" s="1268"/>
      <c r="N29" s="84"/>
      <c r="O29" s="146"/>
      <c r="P29" s="146"/>
    </row>
    <row r="30" spans="1:17" ht="27.75" customHeight="1">
      <c r="A30" s="990"/>
      <c r="B30" s="484" t="s">
        <v>193</v>
      </c>
      <c r="C30" s="87" t="s">
        <v>17</v>
      </c>
      <c r="D30" s="84">
        <v>290453534</v>
      </c>
      <c r="E30" s="85"/>
      <c r="F30" s="85"/>
      <c r="G30" s="85"/>
      <c r="H30" s="85"/>
      <c r="I30" s="85"/>
      <c r="J30" s="85"/>
      <c r="K30" s="816">
        <f t="shared" si="1"/>
        <v>0.37398373987927108</v>
      </c>
      <c r="L30" s="1268"/>
      <c r="N30" s="84"/>
      <c r="O30" s="146"/>
      <c r="P30" s="146"/>
    </row>
    <row r="31" spans="1:17" ht="52.5" customHeight="1">
      <c r="A31" s="990"/>
      <c r="B31" s="484" t="s">
        <v>195</v>
      </c>
      <c r="C31" s="87" t="s">
        <v>18</v>
      </c>
      <c r="D31" s="84">
        <v>71561016</v>
      </c>
      <c r="E31" s="85"/>
      <c r="F31" s="85"/>
      <c r="G31" s="85"/>
      <c r="H31" s="85"/>
      <c r="I31" s="85"/>
      <c r="J31" s="85"/>
      <c r="K31" s="816">
        <f t="shared" si="1"/>
        <v>9.2140921904707671E-2</v>
      </c>
      <c r="L31" s="1268"/>
      <c r="M31" s="146"/>
      <c r="N31" s="84"/>
      <c r="O31" s="146"/>
      <c r="P31" s="146"/>
    </row>
    <row r="32" spans="1:17" ht="30.75" customHeight="1" thickBot="1">
      <c r="A32" s="991"/>
      <c r="B32" s="485" t="s">
        <v>198</v>
      </c>
      <c r="C32" s="486" t="s">
        <v>19</v>
      </c>
      <c r="D32" s="490">
        <v>120811832</v>
      </c>
      <c r="E32" s="491"/>
      <c r="F32" s="491"/>
      <c r="G32" s="491"/>
      <c r="H32" s="491"/>
      <c r="I32" s="491"/>
      <c r="J32" s="491"/>
      <c r="K32" s="849">
        <f t="shared" si="1"/>
        <v>0.15555555524081244</v>
      </c>
      <c r="L32" s="1269"/>
      <c r="N32" s="84"/>
      <c r="O32" s="146"/>
      <c r="P32" s="146"/>
      <c r="Q32" s="146"/>
    </row>
    <row r="33" spans="1:19" ht="38.25" customHeight="1">
      <c r="A33" s="1018" t="s">
        <v>34</v>
      </c>
      <c r="B33" s="1239" t="s">
        <v>200</v>
      </c>
      <c r="C33" s="817" t="s">
        <v>20</v>
      </c>
      <c r="D33" s="99">
        <v>146923811</v>
      </c>
      <c r="E33" s="100"/>
      <c r="F33" s="100"/>
      <c r="G33" s="100"/>
      <c r="H33" s="100"/>
      <c r="I33" s="100"/>
      <c r="J33" s="100"/>
      <c r="K33" s="441">
        <f>+(D33)/$L$33</f>
        <v>1.3542020952259023E-2</v>
      </c>
      <c r="L33" s="1020">
        <f>+SUM(D33:J59)</f>
        <v>10849474500</v>
      </c>
      <c r="N33" s="99"/>
      <c r="O33" s="99"/>
      <c r="P33" s="146"/>
      <c r="R33" s="146"/>
      <c r="S33" s="146"/>
    </row>
    <row r="34" spans="1:19" ht="51" customHeight="1">
      <c r="A34" s="1018"/>
      <c r="B34" s="1239"/>
      <c r="C34" s="818" t="s">
        <v>418</v>
      </c>
      <c r="D34" s="99"/>
      <c r="E34" s="100"/>
      <c r="F34" s="100"/>
      <c r="G34" s="100">
        <v>188650988</v>
      </c>
      <c r="H34" s="100"/>
      <c r="I34" s="100"/>
      <c r="J34" s="100"/>
      <c r="K34" s="441">
        <f>+G34/$L$33</f>
        <v>1.7388029991683006E-2</v>
      </c>
      <c r="L34" s="1020"/>
      <c r="N34" s="819"/>
      <c r="O34" s="819"/>
      <c r="P34" s="146"/>
      <c r="R34" s="146"/>
      <c r="S34" s="146"/>
    </row>
    <row r="35" spans="1:19" ht="40.9" customHeight="1">
      <c r="A35" s="985"/>
      <c r="B35" s="1232"/>
      <c r="C35" s="817" t="s">
        <v>419</v>
      </c>
      <c r="D35" s="846">
        <v>200000000</v>
      </c>
      <c r="E35" s="106"/>
      <c r="F35" s="106"/>
      <c r="G35" s="106"/>
      <c r="H35" s="106"/>
      <c r="I35" s="106"/>
      <c r="J35" s="106"/>
      <c r="K35" s="441">
        <f>+D35/$L$33</f>
        <v>1.8434072544250876E-2</v>
      </c>
      <c r="L35" s="985"/>
      <c r="N35" s="813"/>
      <c r="O35" s="813"/>
      <c r="P35" s="146"/>
    </row>
    <row r="36" spans="1:19" ht="48.75" customHeight="1">
      <c r="A36" s="985"/>
      <c r="B36" s="494" t="s">
        <v>204</v>
      </c>
      <c r="C36" s="108" t="s">
        <v>22</v>
      </c>
      <c r="D36" s="847">
        <f>40745323+16732677+14500000</f>
        <v>71978000</v>
      </c>
      <c r="E36" s="106"/>
      <c r="F36" s="106"/>
      <c r="G36" s="106"/>
      <c r="H36" s="106"/>
      <c r="I36" s="106"/>
      <c r="J36" s="106"/>
      <c r="K36" s="101">
        <f>+D36/$L$33</f>
        <v>6.6342383679504477E-3</v>
      </c>
      <c r="L36" s="985"/>
      <c r="N36" s="99"/>
      <c r="O36" s="146"/>
      <c r="P36" s="146"/>
    </row>
    <row r="37" spans="1:19" ht="29.25" customHeight="1">
      <c r="A37" s="985"/>
      <c r="B37" s="494" t="s">
        <v>206</v>
      </c>
      <c r="C37" s="108" t="s">
        <v>23</v>
      </c>
      <c r="D37" s="847">
        <v>84189430</v>
      </c>
      <c r="E37" s="106"/>
      <c r="F37" s="106"/>
      <c r="G37" s="106"/>
      <c r="H37" s="106"/>
      <c r="I37" s="106"/>
      <c r="J37" s="106"/>
      <c r="K37" s="101">
        <f>+D37/$L$33</f>
        <v>7.7597703003956554E-3</v>
      </c>
      <c r="L37" s="985"/>
      <c r="N37" s="99"/>
      <c r="O37" s="146"/>
      <c r="P37" s="146"/>
    </row>
    <row r="38" spans="1:19" ht="51" customHeight="1">
      <c r="A38" s="985"/>
      <c r="B38" s="508" t="s">
        <v>208</v>
      </c>
      <c r="C38" s="108" t="s">
        <v>85</v>
      </c>
      <c r="D38" s="847">
        <v>168378860</v>
      </c>
      <c r="E38" s="106"/>
      <c r="F38" s="106"/>
      <c r="G38" s="106"/>
      <c r="H38" s="106"/>
      <c r="I38" s="106"/>
      <c r="J38" s="106"/>
      <c r="K38" s="101">
        <f>+(D38+G38)/$L$33</f>
        <v>1.5519540600791311E-2</v>
      </c>
      <c r="L38" s="985"/>
      <c r="N38" s="99"/>
      <c r="O38" s="146"/>
      <c r="P38" s="146"/>
    </row>
    <row r="39" spans="1:19" ht="52.5" customHeight="1">
      <c r="A39" s="985"/>
      <c r="B39" s="1231" t="s">
        <v>210</v>
      </c>
      <c r="C39" s="108" t="s">
        <v>25</v>
      </c>
      <c r="D39" s="847">
        <v>136214172</v>
      </c>
      <c r="E39" s="106"/>
      <c r="F39" s="106"/>
      <c r="G39" s="106">
        <v>69215686</v>
      </c>
      <c r="H39" s="106"/>
      <c r="I39" s="106"/>
      <c r="J39" s="106"/>
      <c r="K39" s="101">
        <f>+(D39+G39)/$L$33</f>
        <v>1.8934544525635782E-2</v>
      </c>
      <c r="L39" s="985"/>
      <c r="N39" s="99"/>
      <c r="O39" s="146"/>
      <c r="P39" s="146"/>
    </row>
    <row r="40" spans="1:19" ht="63.75" customHeight="1">
      <c r="A40" s="985"/>
      <c r="B40" s="1239"/>
      <c r="C40" s="108" t="s">
        <v>40</v>
      </c>
      <c r="D40" s="847"/>
      <c r="E40" s="109"/>
      <c r="F40" s="106"/>
      <c r="G40" s="106">
        <f>736859906+56294652+590750000</f>
        <v>1383904558</v>
      </c>
      <c r="H40" s="109"/>
      <c r="I40" s="109"/>
      <c r="J40" s="106"/>
      <c r="K40" s="101">
        <f>+(G40)/$L$33</f>
        <v>0.12755498508245722</v>
      </c>
      <c r="L40" s="985"/>
      <c r="N40" s="105"/>
      <c r="O40" s="146"/>
      <c r="P40" s="146"/>
    </row>
    <row r="41" spans="1:19" ht="60" customHeight="1">
      <c r="A41" s="985"/>
      <c r="B41" s="1231" t="s">
        <v>212</v>
      </c>
      <c r="C41" s="108" t="s">
        <v>420</v>
      </c>
      <c r="D41" s="847">
        <v>100000000</v>
      </c>
      <c r="E41" s="106"/>
      <c r="F41" s="106"/>
      <c r="G41" s="106"/>
      <c r="H41" s="106"/>
      <c r="I41" s="820"/>
      <c r="J41" s="820"/>
      <c r="K41" s="101">
        <f>+D41/$L$33</f>
        <v>9.2170362721254381E-3</v>
      </c>
      <c r="L41" s="985"/>
      <c r="N41" s="813"/>
      <c r="O41" s="146"/>
      <c r="P41" s="146"/>
    </row>
    <row r="42" spans="1:19" ht="50.25" customHeight="1">
      <c r="A42" s="985"/>
      <c r="B42" s="1232"/>
      <c r="C42" s="108" t="s">
        <v>26</v>
      </c>
      <c r="D42" s="847">
        <f>149807444-16732677-24202418</f>
        <v>108872349</v>
      </c>
      <c r="E42" s="106"/>
      <c r="F42" s="106"/>
      <c r="G42" s="106"/>
      <c r="H42" s="106"/>
      <c r="I42" s="106"/>
      <c r="J42" s="106"/>
      <c r="K42" s="101">
        <f>+D42/$L$33</f>
        <v>1.0034803897644997E-2</v>
      </c>
      <c r="L42" s="985"/>
      <c r="M42" s="146"/>
      <c r="N42" s="105"/>
      <c r="O42" s="146"/>
      <c r="P42" s="146"/>
    </row>
    <row r="43" spans="1:19" ht="70.5" customHeight="1">
      <c r="A43" s="985"/>
      <c r="B43" s="1231" t="s">
        <v>214</v>
      </c>
      <c r="C43" s="108" t="s">
        <v>27</v>
      </c>
      <c r="D43" s="847">
        <v>238003519</v>
      </c>
      <c r="E43" s="106"/>
      <c r="F43" s="106"/>
      <c r="G43" s="106"/>
      <c r="H43" s="106"/>
      <c r="I43" s="106"/>
      <c r="J43" s="106"/>
      <c r="K43" s="101">
        <f>+D43/$L$33</f>
        <v>2.1936870675164959E-2</v>
      </c>
      <c r="L43" s="985"/>
      <c r="N43" s="105"/>
      <c r="O43" s="146"/>
      <c r="P43" s="146"/>
    </row>
    <row r="44" spans="1:19" ht="71.25" hidden="1" customHeight="1">
      <c r="A44" s="985"/>
      <c r="B44" s="1232"/>
      <c r="C44" s="108" t="s">
        <v>87</v>
      </c>
      <c r="D44" s="847">
        <v>0</v>
      </c>
      <c r="E44" s="109"/>
      <c r="F44" s="106"/>
      <c r="G44" s="106"/>
      <c r="H44" s="106"/>
      <c r="I44" s="109"/>
      <c r="J44" s="106"/>
      <c r="K44" s="101">
        <f>+(F44+G44)/$L$33</f>
        <v>0</v>
      </c>
      <c r="L44" s="985"/>
      <c r="N44" s="105"/>
      <c r="O44" s="146"/>
      <c r="P44" s="146"/>
    </row>
    <row r="45" spans="1:19" ht="56.45" customHeight="1">
      <c r="A45" s="985"/>
      <c r="B45" s="494" t="s">
        <v>216</v>
      </c>
      <c r="C45" s="108" t="s">
        <v>28</v>
      </c>
      <c r="D45" s="847">
        <f>101274478-14500000</f>
        <v>86774478</v>
      </c>
      <c r="E45" s="106"/>
      <c r="F45" s="106"/>
      <c r="G45" s="106"/>
      <c r="H45" s="106"/>
      <c r="I45" s="106"/>
      <c r="J45" s="106"/>
      <c r="K45" s="101">
        <f>+D45/$L$33</f>
        <v>7.9980351122075077E-3</v>
      </c>
      <c r="L45" s="985"/>
      <c r="N45" s="105"/>
      <c r="O45" s="146"/>
      <c r="P45" s="146"/>
    </row>
    <row r="46" spans="1:19" ht="45" customHeight="1">
      <c r="A46" s="985"/>
      <c r="B46" s="508" t="s">
        <v>218</v>
      </c>
      <c r="C46" s="107" t="s">
        <v>29</v>
      </c>
      <c r="D46" s="847">
        <v>96817845</v>
      </c>
      <c r="E46" s="106"/>
      <c r="F46" s="106"/>
      <c r="G46" s="106">
        <v>23149219</v>
      </c>
      <c r="H46" s="106"/>
      <c r="I46" s="106"/>
      <c r="J46" s="106"/>
      <c r="K46" s="101">
        <f>+(D46+G46)/$L$33</f>
        <v>1.1057407803483939E-2</v>
      </c>
      <c r="L46" s="985"/>
      <c r="N46" s="105"/>
      <c r="O46" s="146"/>
      <c r="P46" s="146"/>
    </row>
    <row r="47" spans="1:19" ht="41.25" customHeight="1">
      <c r="A47" s="985"/>
      <c r="B47" s="494" t="s">
        <v>220</v>
      </c>
      <c r="C47" s="107" t="s">
        <v>55</v>
      </c>
      <c r="D47" s="847">
        <v>63142070</v>
      </c>
      <c r="E47" s="109"/>
      <c r="F47" s="106"/>
      <c r="G47" s="106"/>
      <c r="H47" s="106"/>
      <c r="I47" s="106"/>
      <c r="J47" s="106"/>
      <c r="K47" s="101">
        <f>+D47/$L$33</f>
        <v>5.8198274948708349E-3</v>
      </c>
      <c r="L47" s="985"/>
      <c r="N47" s="105"/>
      <c r="O47" s="146"/>
      <c r="P47" s="146"/>
    </row>
    <row r="48" spans="1:19" ht="33" customHeight="1">
      <c r="A48" s="985"/>
      <c r="B48" s="494" t="s">
        <v>222</v>
      </c>
      <c r="C48" s="107" t="s">
        <v>63</v>
      </c>
      <c r="D48" s="848">
        <f>70597582+24202418</f>
        <v>94800000</v>
      </c>
      <c r="E48" s="109"/>
      <c r="F48" s="106"/>
      <c r="G48" s="106"/>
      <c r="H48" s="106"/>
      <c r="I48" s="106"/>
      <c r="J48" s="106"/>
      <c r="K48" s="101">
        <f>+D48/$L$33</f>
        <v>8.7377503859749159E-3</v>
      </c>
      <c r="L48" s="985"/>
      <c r="N48" s="105"/>
      <c r="O48" s="146"/>
      <c r="P48" s="146"/>
    </row>
    <row r="49" spans="1:18" ht="33" customHeight="1">
      <c r="A49" s="985"/>
      <c r="B49" s="1270" t="s">
        <v>224</v>
      </c>
      <c r="C49" s="107" t="s">
        <v>64</v>
      </c>
      <c r="D49" s="847"/>
      <c r="E49" s="109"/>
      <c r="F49" s="106"/>
      <c r="G49" s="106">
        <v>437420393</v>
      </c>
      <c r="H49" s="106"/>
      <c r="I49" s="106"/>
      <c r="J49" s="106"/>
      <c r="K49" s="101">
        <f>+G49/$L$33</f>
        <v>4.0317196284483638E-2</v>
      </c>
      <c r="L49" s="985"/>
      <c r="N49" s="105"/>
      <c r="O49" s="146"/>
      <c r="P49" s="146"/>
    </row>
    <row r="50" spans="1:18" ht="38.25" customHeight="1">
      <c r="A50" s="985"/>
      <c r="B50" s="1271"/>
      <c r="C50" s="107" t="s">
        <v>53</v>
      </c>
      <c r="D50" s="847"/>
      <c r="E50" s="109"/>
      <c r="F50" s="106"/>
      <c r="G50" s="106">
        <f>29103466+60663385+92062828+100000000</f>
        <v>281829679</v>
      </c>
      <c r="H50" s="106"/>
      <c r="I50" s="106"/>
      <c r="J50" s="106"/>
      <c r="K50" s="101">
        <f>+(F50+G50)/$L$33</f>
        <v>2.5976343739044689E-2</v>
      </c>
      <c r="L50" s="985"/>
      <c r="M50" s="146"/>
      <c r="N50" s="105"/>
      <c r="O50" s="146"/>
      <c r="P50" s="146"/>
      <c r="R50" s="795"/>
    </row>
    <row r="51" spans="1:18" ht="42.75" customHeight="1">
      <c r="A51" s="985"/>
      <c r="B51" s="1271"/>
      <c r="C51" s="107" t="s">
        <v>58</v>
      </c>
      <c r="D51" s="847"/>
      <c r="E51" s="109"/>
      <c r="F51" s="106"/>
      <c r="G51" s="106">
        <v>106408105</v>
      </c>
      <c r="H51" s="106"/>
      <c r="I51" s="106"/>
      <c r="J51" s="106"/>
      <c r="K51" s="101">
        <f>+G51/$L$33</f>
        <v>9.8076736343313212E-3</v>
      </c>
      <c r="L51" s="985"/>
      <c r="N51" s="105"/>
      <c r="O51" s="146"/>
      <c r="P51" s="146"/>
    </row>
    <row r="52" spans="1:18" ht="53.25" customHeight="1">
      <c r="A52" s="985"/>
      <c r="B52" s="1270" t="s">
        <v>226</v>
      </c>
      <c r="C52" s="107" t="s">
        <v>59</v>
      </c>
      <c r="D52" s="105"/>
      <c r="E52" s="109"/>
      <c r="F52" s="106"/>
      <c r="G52" s="106">
        <v>254244301</v>
      </c>
      <c r="H52" s="106"/>
      <c r="I52" s="106"/>
      <c r="J52" s="106"/>
      <c r="K52" s="101">
        <f>+G52/$L$33</f>
        <v>2.3433789442981776E-2</v>
      </c>
      <c r="L52" s="985"/>
      <c r="N52" s="105"/>
      <c r="O52" s="146"/>
      <c r="P52" s="146"/>
    </row>
    <row r="53" spans="1:18" ht="53.25" customHeight="1">
      <c r="A53" s="985"/>
      <c r="B53" s="1272"/>
      <c r="C53" s="107" t="s">
        <v>421</v>
      </c>
      <c r="D53" s="105"/>
      <c r="E53" s="109"/>
      <c r="F53" s="106">
        <v>16979887</v>
      </c>
      <c r="G53" s="106"/>
      <c r="H53" s="106"/>
      <c r="I53" s="106"/>
      <c r="J53" s="106"/>
      <c r="K53" s="101">
        <f>+F53/$L$33</f>
        <v>1.565042343755912E-3</v>
      </c>
      <c r="L53" s="985"/>
      <c r="N53" s="105"/>
      <c r="O53" s="146"/>
      <c r="P53" s="146"/>
    </row>
    <row r="54" spans="1:18" ht="31.5" customHeight="1">
      <c r="A54" s="985"/>
      <c r="B54" s="494" t="s">
        <v>422</v>
      </c>
      <c r="C54" s="107" t="s">
        <v>423</v>
      </c>
      <c r="D54" s="105">
        <v>215000000</v>
      </c>
      <c r="E54" s="109"/>
      <c r="F54" s="106"/>
      <c r="G54" s="106"/>
      <c r="H54" s="106"/>
      <c r="I54" s="106"/>
      <c r="J54" s="106"/>
      <c r="K54" s="101">
        <f>+D54/$L$33</f>
        <v>1.9816627985069692E-2</v>
      </c>
      <c r="L54" s="985"/>
      <c r="N54" s="105"/>
      <c r="O54" s="146"/>
      <c r="P54" s="146"/>
    </row>
    <row r="55" spans="1:18" ht="87" customHeight="1">
      <c r="A55" s="985"/>
      <c r="B55" s="1270" t="s">
        <v>424</v>
      </c>
      <c r="C55" s="107" t="s">
        <v>425</v>
      </c>
      <c r="D55" s="105"/>
      <c r="E55" s="109"/>
      <c r="F55" s="106"/>
      <c r="G55" s="106">
        <v>761785917</v>
      </c>
      <c r="H55" s="106"/>
      <c r="I55" s="106"/>
      <c r="J55" s="106"/>
      <c r="K55" s="101">
        <f>+(G55)/$L$33</f>
        <v>7.0214084285833381E-2</v>
      </c>
      <c r="L55" s="985"/>
      <c r="N55" s="105"/>
      <c r="O55" s="146"/>
      <c r="P55" s="146"/>
    </row>
    <row r="56" spans="1:18" ht="93" customHeight="1">
      <c r="A56" s="985"/>
      <c r="B56" s="1271"/>
      <c r="C56" s="107" t="s">
        <v>426</v>
      </c>
      <c r="D56" s="105"/>
      <c r="E56" s="109"/>
      <c r="F56" s="106"/>
      <c r="G56" s="106">
        <f>2386000000+277220071</f>
        <v>2663220071</v>
      </c>
      <c r="H56" s="106"/>
      <c r="I56" s="106"/>
      <c r="J56" s="106"/>
      <c r="K56" s="101">
        <f>+(G56)/$L$33</f>
        <v>0.24546995995059484</v>
      </c>
      <c r="L56" s="985"/>
      <c r="N56" s="105"/>
      <c r="O56" s="146"/>
      <c r="P56" s="146"/>
    </row>
    <row r="57" spans="1:18" ht="93" customHeight="1">
      <c r="A57" s="985"/>
      <c r="B57" s="1271"/>
      <c r="C57" s="107" t="s">
        <v>427</v>
      </c>
      <c r="D57" s="105"/>
      <c r="E57" s="109"/>
      <c r="F57" s="106"/>
      <c r="G57" s="106">
        <v>1227773096</v>
      </c>
      <c r="H57" s="106"/>
      <c r="I57" s="106"/>
      <c r="J57" s="106"/>
      <c r="K57" s="101">
        <f>+(G57)/$L$33</f>
        <v>0.11316429159771747</v>
      </c>
      <c r="L57" s="985"/>
      <c r="N57" s="105"/>
      <c r="O57" s="146"/>
      <c r="P57" s="146"/>
    </row>
    <row r="58" spans="1:18" ht="93" customHeight="1">
      <c r="A58" s="985"/>
      <c r="B58" s="1272"/>
      <c r="C58" s="107" t="s">
        <v>428</v>
      </c>
      <c r="D58" s="105"/>
      <c r="E58" s="106">
        <v>680279557</v>
      </c>
      <c r="F58" s="106"/>
      <c r="G58" s="106">
        <v>919720443</v>
      </c>
      <c r="H58" s="106"/>
      <c r="I58" s="106"/>
      <c r="J58" s="106"/>
      <c r="K58" s="101">
        <f>+(G58+E58)/$L$33</f>
        <v>0.14747258035400701</v>
      </c>
      <c r="L58" s="985"/>
      <c r="N58" s="105"/>
      <c r="O58" s="146"/>
      <c r="P58" s="146"/>
    </row>
    <row r="59" spans="1:18" ht="33" customHeight="1" thickBot="1">
      <c r="A59" s="985"/>
      <c r="B59" s="494" t="s">
        <v>429</v>
      </c>
      <c r="C59" s="821" t="s">
        <v>430</v>
      </c>
      <c r="D59" s="105"/>
      <c r="E59" s="106"/>
      <c r="F59" s="106"/>
      <c r="G59" s="106">
        <v>23798066</v>
      </c>
      <c r="H59" s="106"/>
      <c r="I59" s="106"/>
      <c r="J59" s="106"/>
      <c r="K59" s="101">
        <f>+(G59)/$L$33</f>
        <v>2.1934763752843515E-3</v>
      </c>
      <c r="L59" s="985"/>
      <c r="N59" s="105"/>
      <c r="O59" s="146"/>
      <c r="P59" s="146"/>
    </row>
    <row r="60" spans="1:18" ht="17.45" customHeight="1" thickBot="1">
      <c r="A60" s="1273" t="s">
        <v>148</v>
      </c>
      <c r="B60" s="1274"/>
      <c r="C60" s="1275"/>
      <c r="D60" s="822">
        <f>SUM(D10:D59)</f>
        <v>4012462708</v>
      </c>
      <c r="E60" s="823">
        <f>+SUM(E10:E59)</f>
        <v>680279557</v>
      </c>
      <c r="F60" s="141">
        <f>+SUM(F10:F59)</f>
        <v>16979887</v>
      </c>
      <c r="G60" s="823">
        <f>+SUM(G10:G59)</f>
        <v>8341120522</v>
      </c>
      <c r="H60" s="141">
        <f>+SUM(H10:H51)</f>
        <v>0</v>
      </c>
      <c r="I60" s="141"/>
      <c r="J60" s="141">
        <f>+SUM(J10:J51)</f>
        <v>0</v>
      </c>
      <c r="K60" s="142"/>
      <c r="L60" s="824">
        <f>+SUM(L10:L59)</f>
        <v>13050842674</v>
      </c>
      <c r="M60" s="825"/>
      <c r="N60" s="146">
        <f>+D60</f>
        <v>4012462708</v>
      </c>
      <c r="O60" s="146">
        <f>SUM(O10:O59)</f>
        <v>0</v>
      </c>
      <c r="P60" s="146">
        <f t="shared" ref="P60" si="2">+N60-O60</f>
        <v>4012462708</v>
      </c>
    </row>
    <row r="61" spans="1:18" ht="15.75" customHeight="1"/>
    <row r="62" spans="1:18" ht="15.75" customHeight="1">
      <c r="D62" s="146"/>
      <c r="E62" s="146"/>
      <c r="F62" s="826"/>
      <c r="G62" s="145"/>
      <c r="H62" s="145"/>
      <c r="O62" s="827"/>
      <c r="P62" s="828"/>
    </row>
    <row r="63" spans="1:18" ht="15.75" hidden="1" customHeight="1">
      <c r="D63" s="146"/>
      <c r="E63" s="149"/>
      <c r="F63" s="147"/>
      <c r="G63" s="149"/>
      <c r="H63" s="147"/>
      <c r="I63" s="148"/>
      <c r="J63" s="146"/>
      <c r="K63" s="146"/>
    </row>
    <row r="64" spans="1:18" ht="15.75" hidden="1" customHeight="1">
      <c r="A64" s="829" t="s">
        <v>431</v>
      </c>
      <c r="B64" s="829"/>
      <c r="C64" s="830">
        <v>4012462708</v>
      </c>
      <c r="D64" s="146"/>
      <c r="E64" s="149"/>
      <c r="F64" s="147"/>
      <c r="G64" s="149"/>
      <c r="H64" s="147"/>
      <c r="I64" s="148"/>
      <c r="J64" s="146"/>
      <c r="K64" s="146"/>
    </row>
    <row r="65" spans="1:12" ht="15.75" hidden="1" customHeight="1">
      <c r="A65" s="829" t="s">
        <v>397</v>
      </c>
      <c r="B65" s="829"/>
      <c r="C65" s="830">
        <v>2386000000</v>
      </c>
      <c r="D65" s="146"/>
      <c r="E65" s="149"/>
      <c r="F65" s="147"/>
      <c r="G65" s="147"/>
      <c r="H65" s="147"/>
      <c r="I65" s="148"/>
      <c r="J65" s="146"/>
      <c r="K65" s="146"/>
    </row>
    <row r="66" spans="1:12" ht="15.75" hidden="1" customHeight="1">
      <c r="A66" s="829" t="s">
        <v>432</v>
      </c>
      <c r="B66" s="829"/>
      <c r="C66" s="830">
        <f>1600000000</f>
        <v>1600000000</v>
      </c>
      <c r="D66" s="146"/>
      <c r="E66" s="149"/>
      <c r="F66" s="147"/>
      <c r="G66" s="147"/>
      <c r="H66" s="147"/>
      <c r="I66" s="148"/>
      <c r="J66" s="146"/>
      <c r="K66" s="146"/>
    </row>
    <row r="67" spans="1:12" ht="15.75" hidden="1" customHeight="1">
      <c r="A67" s="831" t="s">
        <v>412</v>
      </c>
      <c r="B67" s="831"/>
      <c r="C67" s="832">
        <f>SUM(C64:C66)</f>
        <v>7998462708</v>
      </c>
      <c r="D67" s="832"/>
      <c r="E67" s="149"/>
      <c r="I67" s="146"/>
      <c r="J67" s="146"/>
      <c r="K67" s="146"/>
    </row>
    <row r="68" spans="1:12" ht="15.75" hidden="1" customHeight="1" thickBot="1">
      <c r="D68" s="146"/>
      <c r="E68" s="832"/>
      <c r="K68" s="795"/>
    </row>
    <row r="69" spans="1:12" ht="15.75" hidden="1" customHeight="1" thickBot="1">
      <c r="A69" s="833" t="s">
        <v>433</v>
      </c>
      <c r="B69" s="833"/>
      <c r="C69" s="833" t="s">
        <v>414</v>
      </c>
      <c r="D69" s="833" t="s">
        <v>434</v>
      </c>
      <c r="E69" s="149"/>
    </row>
    <row r="70" spans="1:12" ht="36.75" hidden="1" customHeight="1">
      <c r="A70" s="834" t="s">
        <v>435</v>
      </c>
      <c r="B70" s="834"/>
      <c r="C70" s="835" t="s">
        <v>436</v>
      </c>
      <c r="D70" s="836">
        <v>100000000</v>
      </c>
    </row>
    <row r="71" spans="1:12" ht="36" hidden="1" customHeight="1">
      <c r="A71" s="837" t="s">
        <v>437</v>
      </c>
      <c r="B71" s="837"/>
      <c r="C71" s="837" t="s">
        <v>438</v>
      </c>
      <c r="D71" s="838">
        <v>180000000</v>
      </c>
      <c r="L71" s="795"/>
    </row>
    <row r="72" spans="1:12" ht="47.25" hidden="1" customHeight="1">
      <c r="A72" s="837" t="s">
        <v>439</v>
      </c>
      <c r="B72" s="837"/>
      <c r="C72" s="837" t="s">
        <v>440</v>
      </c>
      <c r="D72" s="838">
        <v>220000000</v>
      </c>
      <c r="L72" s="795"/>
    </row>
    <row r="73" spans="1:12" ht="33" hidden="1" customHeight="1">
      <c r="A73" s="1276" t="s">
        <v>441</v>
      </c>
      <c r="B73" s="839"/>
      <c r="C73" s="837" t="s">
        <v>442</v>
      </c>
      <c r="D73" s="838">
        <v>90000000</v>
      </c>
      <c r="L73" s="795"/>
    </row>
    <row r="74" spans="1:12" ht="33" hidden="1" customHeight="1">
      <c r="A74" s="1277"/>
      <c r="B74" s="840"/>
      <c r="C74" s="837" t="s">
        <v>19</v>
      </c>
      <c r="D74" s="838">
        <v>29188167.950000003</v>
      </c>
      <c r="L74" s="795"/>
    </row>
    <row r="75" spans="1:12" ht="34.5" hidden="1" customHeight="1">
      <c r="A75" s="1278"/>
      <c r="B75" s="841"/>
      <c r="C75" s="837" t="s">
        <v>443</v>
      </c>
      <c r="D75" s="838">
        <v>150000000</v>
      </c>
      <c r="L75" s="795"/>
    </row>
    <row r="76" spans="1:12" ht="36.75" hidden="1" customHeight="1">
      <c r="A76" s="1279" t="s">
        <v>444</v>
      </c>
      <c r="B76" s="842"/>
      <c r="C76" s="837" t="s">
        <v>20</v>
      </c>
      <c r="D76" s="838">
        <v>500000000</v>
      </c>
    </row>
    <row r="77" spans="1:12" ht="92.25" hidden="1" customHeight="1" thickBot="1">
      <c r="A77" s="1280"/>
      <c r="B77" s="843"/>
      <c r="C77" s="844" t="s">
        <v>445</v>
      </c>
      <c r="D77" s="845">
        <v>130000000</v>
      </c>
    </row>
    <row r="78" spans="1:12" ht="15.75" hidden="1" customHeight="1"/>
    <row r="79" spans="1:12" ht="15.75" hidden="1" customHeight="1"/>
    <row r="80" spans="1:12" ht="15.75" hidden="1" customHeight="1"/>
    <row r="81" spans="13:13" ht="15.75" hidden="1" customHeight="1"/>
    <row r="82" spans="13:13" ht="15.75" hidden="1" customHeight="1"/>
    <row r="83" spans="13:13" ht="15.75" customHeight="1"/>
    <row r="84" spans="13:13" ht="15.75" customHeight="1">
      <c r="M84" s="12">
        <v>2023</v>
      </c>
    </row>
    <row r="85" spans="13:13" ht="15.75" customHeight="1">
      <c r="M85" s="12">
        <v>2102</v>
      </c>
    </row>
    <row r="86" spans="13:13" ht="15.75" customHeight="1"/>
  </sheetData>
  <mergeCells count="35">
    <mergeCell ref="A60:C60"/>
    <mergeCell ref="A73:A75"/>
    <mergeCell ref="A76:A77"/>
    <mergeCell ref="A33:A59"/>
    <mergeCell ref="B33:B35"/>
    <mergeCell ref="A26:A32"/>
    <mergeCell ref="L26:L32"/>
    <mergeCell ref="L33:L59"/>
    <mergeCell ref="B39:B40"/>
    <mergeCell ref="B41:B42"/>
    <mergeCell ref="B43:B44"/>
    <mergeCell ref="B49:B51"/>
    <mergeCell ref="B52:B53"/>
    <mergeCell ref="B55:B58"/>
    <mergeCell ref="A19:A20"/>
    <mergeCell ref="L19:L20"/>
    <mergeCell ref="A21:A25"/>
    <mergeCell ref="L21:L25"/>
    <mergeCell ref="A10:A18"/>
    <mergeCell ref="L10:L18"/>
    <mergeCell ref="A1:L2"/>
    <mergeCell ref="A3:L4"/>
    <mergeCell ref="A5:L6"/>
    <mergeCell ref="A7:A9"/>
    <mergeCell ref="B7:B9"/>
    <mergeCell ref="C7:C9"/>
    <mergeCell ref="D7:D9"/>
    <mergeCell ref="E7:E9"/>
    <mergeCell ref="F7:F9"/>
    <mergeCell ref="G7:G9"/>
    <mergeCell ref="H7:H9"/>
    <mergeCell ref="I7:I9"/>
    <mergeCell ref="J7:J9"/>
    <mergeCell ref="K7:K9"/>
    <mergeCell ref="L7:L9"/>
  </mergeCells>
  <pageMargins left="0.70866141732283472" right="0.11811023622047245" top="0.35433070866141736" bottom="0.35433070866141736" header="0" footer="0"/>
  <pageSetup scale="70" orientation="landscape" r:id="rId1"/>
  <rowBreaks count="3" manualBreakCount="3">
    <brk id="20" max="13" man="1"/>
    <brk id="32" max="13" man="1"/>
    <brk id="43"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0E853-3ADE-40F4-9315-30C6B7AE964A}">
  <sheetPr>
    <tabColor theme="7" tint="0.39997558519241921"/>
  </sheetPr>
  <dimension ref="A1:K64"/>
  <sheetViews>
    <sheetView topLeftCell="A37" zoomScale="90" zoomScaleNormal="90" workbookViewId="0">
      <selection activeCell="B46" sqref="B46:H46"/>
    </sheetView>
  </sheetViews>
  <sheetFormatPr baseColWidth="10" defaultColWidth="14.42578125" defaultRowHeight="15" customHeight="1"/>
  <cols>
    <col min="1" max="2" width="21.7109375" style="12" customWidth="1"/>
    <col min="3" max="3" width="39.7109375" style="12" customWidth="1"/>
    <col min="4" max="4" width="26.28515625" style="12" customWidth="1"/>
    <col min="5" max="5" width="24.28515625" style="12" customWidth="1"/>
    <col min="6" max="6" width="25.28515625" style="12" customWidth="1"/>
    <col min="7" max="7" width="24.28515625" style="12" customWidth="1"/>
    <col min="8" max="8" width="18.85546875" style="12" customWidth="1"/>
    <col min="9" max="9" width="27.7109375" style="12" customWidth="1"/>
    <col min="10" max="10" width="14.42578125" style="12" customWidth="1"/>
    <col min="11" max="16384" width="14.42578125" style="12"/>
  </cols>
  <sheetData>
    <row r="1" spans="1:10" ht="15" customHeight="1">
      <c r="A1" s="1245" t="s">
        <v>45</v>
      </c>
      <c r="B1" s="1246"/>
      <c r="C1" s="1247"/>
      <c r="D1" s="1247"/>
      <c r="E1" s="1247"/>
      <c r="F1" s="1247"/>
      <c r="G1" s="1247"/>
      <c r="H1" s="1247"/>
      <c r="I1" s="1248"/>
    </row>
    <row r="2" spans="1:10">
      <c r="A2" s="1249"/>
      <c r="B2" s="1003"/>
      <c r="C2" s="1003"/>
      <c r="D2" s="1003"/>
      <c r="E2" s="1003"/>
      <c r="F2" s="1003"/>
      <c r="G2" s="1003"/>
      <c r="H2" s="1003"/>
      <c r="I2" s="1250"/>
    </row>
    <row r="3" spans="1:10" ht="15" customHeight="1">
      <c r="A3" s="1251" t="s">
        <v>46</v>
      </c>
      <c r="B3" s="1005"/>
      <c r="C3" s="1003"/>
      <c r="D3" s="1003"/>
      <c r="E3" s="1003"/>
      <c r="F3" s="1003"/>
      <c r="G3" s="1003"/>
      <c r="H3" s="1003"/>
      <c r="I3" s="1250"/>
    </row>
    <row r="4" spans="1:10" ht="15" customHeight="1">
      <c r="A4" s="1249"/>
      <c r="B4" s="1003"/>
      <c r="C4" s="1003"/>
      <c r="D4" s="1003"/>
      <c r="E4" s="1003"/>
      <c r="F4" s="1003"/>
      <c r="G4" s="1003"/>
      <c r="H4" s="1003"/>
      <c r="I4" s="1250"/>
    </row>
    <row r="5" spans="1:10" ht="14.25" customHeight="1">
      <c r="A5" s="1252" t="s">
        <v>446</v>
      </c>
      <c r="B5" s="1007"/>
      <c r="C5" s="1003"/>
      <c r="D5" s="1003"/>
      <c r="E5" s="1003"/>
      <c r="F5" s="1003"/>
      <c r="G5" s="1003"/>
      <c r="H5" s="1003"/>
      <c r="I5" s="1250"/>
    </row>
    <row r="6" spans="1:10" ht="15" customHeight="1" thickBot="1">
      <c r="A6" s="1253"/>
      <c r="B6" s="1254"/>
      <c r="C6" s="1254"/>
      <c r="D6" s="1254"/>
      <c r="E6" s="1254"/>
      <c r="F6" s="1254"/>
      <c r="G6" s="1254"/>
      <c r="H6" s="1254"/>
      <c r="I6" s="1255"/>
    </row>
    <row r="7" spans="1:10" ht="19.5" customHeight="1">
      <c r="A7" s="1305" t="s">
        <v>38</v>
      </c>
      <c r="B7" s="1306" t="s">
        <v>494</v>
      </c>
      <c r="C7" s="1257" t="s">
        <v>414</v>
      </c>
      <c r="D7" s="1258" t="s">
        <v>447</v>
      </c>
      <c r="E7" s="1259" t="s">
        <v>70</v>
      </c>
      <c r="F7" s="1259" t="s">
        <v>71</v>
      </c>
      <c r="G7" s="1259" t="s">
        <v>72</v>
      </c>
      <c r="H7" s="1259" t="s">
        <v>76</v>
      </c>
      <c r="I7" s="1260" t="s">
        <v>448</v>
      </c>
      <c r="J7" s="795"/>
    </row>
    <row r="8" spans="1:10" ht="37.5" customHeight="1">
      <c r="A8" s="987"/>
      <c r="B8" s="1307"/>
      <c r="C8" s="1257"/>
      <c r="D8" s="1002"/>
      <c r="E8" s="985"/>
      <c r="F8" s="985"/>
      <c r="G8" s="985"/>
      <c r="H8" s="985"/>
      <c r="I8" s="985"/>
      <c r="J8" s="795"/>
    </row>
    <row r="9" spans="1:10" ht="31.5" customHeight="1" thickBot="1">
      <c r="A9" s="987"/>
      <c r="B9" s="1307"/>
      <c r="C9" s="1257"/>
      <c r="D9" s="1002"/>
      <c r="E9" s="985"/>
      <c r="F9" s="985"/>
      <c r="G9" s="985"/>
      <c r="H9" s="985"/>
      <c r="I9" s="985"/>
      <c r="J9" s="795"/>
    </row>
    <row r="10" spans="1:10" ht="55.5" customHeight="1">
      <c r="A10" s="1265" t="s">
        <v>449</v>
      </c>
      <c r="B10" s="851" t="s">
        <v>495</v>
      </c>
      <c r="C10" s="915" t="s">
        <v>450</v>
      </c>
      <c r="D10" s="894">
        <v>74000000</v>
      </c>
      <c r="E10" s="798"/>
      <c r="F10" s="797"/>
      <c r="G10" s="798"/>
      <c r="H10" s="855">
        <f t="shared" ref="H10:H20" si="0">+D10/$I$10</f>
        <v>5.4451802796173655E-2</v>
      </c>
      <c r="I10" s="1300">
        <f>+SUM(D10:G20)</f>
        <v>1359000000</v>
      </c>
      <c r="J10" s="795"/>
    </row>
    <row r="11" spans="1:10" ht="33.75" customHeight="1">
      <c r="A11" s="1298"/>
      <c r="B11" s="852" t="s">
        <v>496</v>
      </c>
      <c r="C11" s="916" t="s">
        <v>451</v>
      </c>
      <c r="D11" s="895">
        <v>70000000</v>
      </c>
      <c r="E11" s="23"/>
      <c r="F11" s="24"/>
      <c r="G11" s="23"/>
      <c r="H11" s="856">
        <f t="shared" si="0"/>
        <v>5.1508462104488596E-2</v>
      </c>
      <c r="I11" s="1301"/>
      <c r="J11" s="795"/>
    </row>
    <row r="12" spans="1:10" ht="25.5" customHeight="1">
      <c r="A12" s="1298"/>
      <c r="B12" s="880" t="s">
        <v>497</v>
      </c>
      <c r="C12" s="916" t="s">
        <v>452</v>
      </c>
      <c r="D12" s="895">
        <v>100000000</v>
      </c>
      <c r="E12" s="23"/>
      <c r="F12" s="24"/>
      <c r="G12" s="23"/>
      <c r="H12" s="856">
        <f t="shared" si="0"/>
        <v>7.358351729212656E-2</v>
      </c>
      <c r="I12" s="1301"/>
    </row>
    <row r="13" spans="1:10" ht="50.25" customHeight="1">
      <c r="A13" s="1298"/>
      <c r="B13" s="852" t="s">
        <v>498</v>
      </c>
      <c r="C13" s="917" t="s">
        <v>453</v>
      </c>
      <c r="D13" s="895">
        <v>90000000</v>
      </c>
      <c r="E13" s="23"/>
      <c r="F13" s="24"/>
      <c r="G13" s="23"/>
      <c r="H13" s="856">
        <f t="shared" si="0"/>
        <v>6.6225165562913912E-2</v>
      </c>
      <c r="I13" s="1301"/>
    </row>
    <row r="14" spans="1:10" ht="32.25" customHeight="1">
      <c r="A14" s="1298"/>
      <c r="B14" s="880" t="s">
        <v>499</v>
      </c>
      <c r="C14" s="916" t="s">
        <v>454</v>
      </c>
      <c r="D14" s="895">
        <v>25000000</v>
      </c>
      <c r="E14" s="23"/>
      <c r="F14" s="24"/>
      <c r="G14" s="23"/>
      <c r="H14" s="856">
        <f t="shared" si="0"/>
        <v>1.839587932303164E-2</v>
      </c>
      <c r="I14" s="1301"/>
    </row>
    <row r="15" spans="1:10" ht="30" customHeight="1">
      <c r="A15" s="1298"/>
      <c r="B15" s="852" t="s">
        <v>500</v>
      </c>
      <c r="C15" s="916" t="s">
        <v>455</v>
      </c>
      <c r="D15" s="895">
        <v>150000000</v>
      </c>
      <c r="E15" s="23"/>
      <c r="F15" s="24"/>
      <c r="G15" s="23"/>
      <c r="H15" s="856">
        <f t="shared" si="0"/>
        <v>0.11037527593818984</v>
      </c>
      <c r="I15" s="1301"/>
    </row>
    <row r="16" spans="1:10" ht="36" customHeight="1">
      <c r="A16" s="1298"/>
      <c r="B16" s="880" t="s">
        <v>501</v>
      </c>
      <c r="C16" s="918" t="s">
        <v>456</v>
      </c>
      <c r="D16" s="895">
        <v>250000000</v>
      </c>
      <c r="E16" s="23"/>
      <c r="F16" s="24"/>
      <c r="G16" s="23"/>
      <c r="H16" s="856">
        <f t="shared" si="0"/>
        <v>0.18395879323031641</v>
      </c>
      <c r="I16" s="1301"/>
    </row>
    <row r="17" spans="1:11" ht="66" customHeight="1">
      <c r="A17" s="1298"/>
      <c r="B17" s="852" t="s">
        <v>502</v>
      </c>
      <c r="C17" s="918" t="s">
        <v>457</v>
      </c>
      <c r="D17" s="895">
        <v>75000000</v>
      </c>
      <c r="E17" s="23"/>
      <c r="F17" s="24"/>
      <c r="G17" s="23"/>
      <c r="H17" s="856">
        <f t="shared" si="0"/>
        <v>5.518763796909492E-2</v>
      </c>
      <c r="I17" s="1301"/>
    </row>
    <row r="18" spans="1:11" ht="39.75" customHeight="1">
      <c r="A18" s="1298"/>
      <c r="B18" s="880" t="s">
        <v>503</v>
      </c>
      <c r="C18" s="919" t="s">
        <v>458</v>
      </c>
      <c r="D18" s="896">
        <v>350000000</v>
      </c>
      <c r="E18" s="858"/>
      <c r="F18" s="857"/>
      <c r="G18" s="858"/>
      <c r="H18" s="856">
        <f t="shared" si="0"/>
        <v>0.25754231052244297</v>
      </c>
      <c r="I18" s="1301"/>
    </row>
    <row r="19" spans="1:11" ht="42.75" customHeight="1">
      <c r="A19" s="1298"/>
      <c r="B19" s="852" t="s">
        <v>504</v>
      </c>
      <c r="C19" s="920" t="s">
        <v>459</v>
      </c>
      <c r="D19" s="897">
        <v>75000000</v>
      </c>
      <c r="E19" s="860"/>
      <c r="F19" s="859"/>
      <c r="G19" s="860"/>
      <c r="H19" s="861">
        <f t="shared" si="0"/>
        <v>5.518763796909492E-2</v>
      </c>
      <c r="I19" s="1301"/>
    </row>
    <row r="20" spans="1:11" ht="42.75" customHeight="1" thickBot="1">
      <c r="A20" s="1299"/>
      <c r="B20" s="881" t="s">
        <v>505</v>
      </c>
      <c r="C20" s="921" t="s">
        <v>460</v>
      </c>
      <c r="D20" s="898">
        <v>100000000</v>
      </c>
      <c r="E20" s="863"/>
      <c r="F20" s="862"/>
      <c r="G20" s="863"/>
      <c r="H20" s="864">
        <f t="shared" si="0"/>
        <v>7.358351729212656E-2</v>
      </c>
      <c r="I20" s="1302"/>
    </row>
    <row r="21" spans="1:11" ht="40.5" customHeight="1">
      <c r="A21" s="1303" t="s">
        <v>461</v>
      </c>
      <c r="B21" s="882" t="s">
        <v>506</v>
      </c>
      <c r="C21" s="922" t="s">
        <v>462</v>
      </c>
      <c r="D21" s="899">
        <v>53000000</v>
      </c>
      <c r="E21" s="56"/>
      <c r="F21" s="56"/>
      <c r="G21" s="56"/>
      <c r="H21" s="57">
        <f>+D21/$I$21</f>
        <v>0.1017274472168906</v>
      </c>
      <c r="I21" s="1264">
        <f>+SUM(D21:G25)</f>
        <v>521000000</v>
      </c>
    </row>
    <row r="22" spans="1:11" ht="31.5" customHeight="1">
      <c r="A22" s="1304"/>
      <c r="B22" s="883" t="s">
        <v>507</v>
      </c>
      <c r="C22" s="923" t="s">
        <v>463</v>
      </c>
      <c r="D22" s="900">
        <v>88000000</v>
      </c>
      <c r="E22" s="63"/>
      <c r="F22" s="63"/>
      <c r="G22" s="63"/>
      <c r="H22" s="64">
        <f>+D22/$I$21</f>
        <v>0.16890595009596929</v>
      </c>
      <c r="I22" s="1264"/>
    </row>
    <row r="23" spans="1:11" ht="36" customHeight="1">
      <c r="A23" s="1304"/>
      <c r="B23" s="884" t="s">
        <v>508</v>
      </c>
      <c r="C23" s="923" t="s">
        <v>464</v>
      </c>
      <c r="D23" s="901">
        <v>80000000</v>
      </c>
      <c r="E23" s="63"/>
      <c r="F23" s="63"/>
      <c r="G23" s="63"/>
      <c r="H23" s="67">
        <f>+(D23+G23)/$I$21</f>
        <v>0.15355086372360843</v>
      </c>
      <c r="I23" s="1264"/>
    </row>
    <row r="24" spans="1:11" ht="36.75" customHeight="1">
      <c r="A24" s="1304"/>
      <c r="B24" s="883" t="s">
        <v>509</v>
      </c>
      <c r="C24" s="923" t="s">
        <v>465</v>
      </c>
      <c r="D24" s="901">
        <v>100000000</v>
      </c>
      <c r="E24" s="63"/>
      <c r="F24" s="63"/>
      <c r="G24" s="63"/>
      <c r="H24" s="67">
        <f>+(D24+G24)/$I$21</f>
        <v>0.19193857965451055</v>
      </c>
      <c r="I24" s="1264"/>
    </row>
    <row r="25" spans="1:11" ht="36.75" customHeight="1" thickBot="1">
      <c r="A25" s="1304"/>
      <c r="B25" s="883" t="s">
        <v>510</v>
      </c>
      <c r="C25" s="924" t="s">
        <v>466</v>
      </c>
      <c r="D25" s="901">
        <v>200000000</v>
      </c>
      <c r="E25" s="63"/>
      <c r="F25" s="63"/>
      <c r="G25" s="63"/>
      <c r="H25" s="67">
        <f>+(D25+G25)/$I$21</f>
        <v>0.38387715930902111</v>
      </c>
      <c r="I25" s="1264"/>
    </row>
    <row r="26" spans="1:11" ht="29.25" customHeight="1">
      <c r="A26" s="1294" t="s">
        <v>467</v>
      </c>
      <c r="B26" s="885" t="s">
        <v>511</v>
      </c>
      <c r="C26" s="925" t="s">
        <v>468</v>
      </c>
      <c r="D26" s="902">
        <v>420000000</v>
      </c>
      <c r="E26" s="447"/>
      <c r="F26" s="447"/>
      <c r="G26" s="447"/>
      <c r="H26" s="814">
        <f>+D26/$I$26</f>
        <v>0.60869565217391308</v>
      </c>
      <c r="I26" s="1267">
        <f>+SUM(D26:G30)</f>
        <v>690000000</v>
      </c>
    </row>
    <row r="27" spans="1:11" ht="27.75" customHeight="1">
      <c r="A27" s="1249"/>
      <c r="B27" s="886" t="s">
        <v>512</v>
      </c>
      <c r="C27" s="926" t="s">
        <v>469</v>
      </c>
      <c r="D27" s="903">
        <v>70000000</v>
      </c>
      <c r="E27" s="85"/>
      <c r="F27" s="85"/>
      <c r="G27" s="85"/>
      <c r="H27" s="816">
        <f>+D27/$I$26</f>
        <v>0.10144927536231885</v>
      </c>
      <c r="I27" s="1268"/>
    </row>
    <row r="28" spans="1:11" ht="21.75" customHeight="1">
      <c r="A28" s="1249"/>
      <c r="B28" s="886" t="s">
        <v>513</v>
      </c>
      <c r="C28" s="927" t="s">
        <v>470</v>
      </c>
      <c r="D28" s="903">
        <v>50000000</v>
      </c>
      <c r="E28" s="85"/>
      <c r="F28" s="85"/>
      <c r="G28" s="85"/>
      <c r="H28" s="816">
        <f>+D28/$I$26</f>
        <v>7.2463768115942032E-2</v>
      </c>
      <c r="I28" s="1268"/>
    </row>
    <row r="29" spans="1:11" ht="27.75" customHeight="1">
      <c r="A29" s="1249"/>
      <c r="B29" s="886" t="s">
        <v>514</v>
      </c>
      <c r="C29" s="928" t="s">
        <v>471</v>
      </c>
      <c r="D29" s="903">
        <v>70000000</v>
      </c>
      <c r="E29" s="85"/>
      <c r="F29" s="85"/>
      <c r="G29" s="85"/>
      <c r="H29" s="816">
        <f>+D29/$I$26</f>
        <v>0.10144927536231885</v>
      </c>
      <c r="I29" s="1268"/>
    </row>
    <row r="30" spans="1:11" ht="52.5" customHeight="1" thickBot="1">
      <c r="A30" s="1249"/>
      <c r="B30" s="887" t="s">
        <v>515</v>
      </c>
      <c r="C30" s="929" t="s">
        <v>472</v>
      </c>
      <c r="D30" s="903">
        <v>80000000</v>
      </c>
      <c r="E30" s="85"/>
      <c r="F30" s="85"/>
      <c r="G30" s="85"/>
      <c r="H30" s="816">
        <f>+D30/$I$26</f>
        <v>0.11594202898550725</v>
      </c>
      <c r="I30" s="1268"/>
    </row>
    <row r="31" spans="1:11" ht="38.25" customHeight="1">
      <c r="A31" s="1284" t="s">
        <v>473</v>
      </c>
      <c r="B31" s="888" t="s">
        <v>516</v>
      </c>
      <c r="C31" s="930" t="s">
        <v>474</v>
      </c>
      <c r="D31" s="904">
        <v>250000000</v>
      </c>
      <c r="E31" s="865"/>
      <c r="F31" s="865"/>
      <c r="G31" s="865"/>
      <c r="H31" s="866">
        <f>+(D31)/$I$31</f>
        <v>9.9662741283496642E-2</v>
      </c>
      <c r="I31" s="1287">
        <f>+SUM(D31:G39)</f>
        <v>2508460000</v>
      </c>
      <c r="K31" s="146"/>
    </row>
    <row r="32" spans="1:11" ht="38.25" customHeight="1">
      <c r="A32" s="1285"/>
      <c r="B32" s="889" t="s">
        <v>517</v>
      </c>
      <c r="C32" s="931" t="s">
        <v>475</v>
      </c>
      <c r="D32" s="905">
        <v>60000000</v>
      </c>
      <c r="E32" s="100"/>
      <c r="F32" s="100"/>
      <c r="G32" s="100"/>
      <c r="H32" s="441">
        <f>+D32/$I$31</f>
        <v>2.3919057908039196E-2</v>
      </c>
      <c r="I32" s="1288"/>
      <c r="K32" s="146"/>
    </row>
    <row r="33" spans="1:10" ht="54.75" customHeight="1">
      <c r="A33" s="1285"/>
      <c r="B33" s="889" t="s">
        <v>518</v>
      </c>
      <c r="C33" s="932" t="s">
        <v>476</v>
      </c>
      <c r="D33" s="906">
        <v>200000000</v>
      </c>
      <c r="E33" s="106">
        <v>800000000</v>
      </c>
      <c r="F33" s="106"/>
      <c r="G33" s="106"/>
      <c r="H33" s="441">
        <f>+(D33+E33+F33)/$I$31</f>
        <v>0.39865096513398657</v>
      </c>
      <c r="I33" s="1288"/>
    </row>
    <row r="34" spans="1:10" ht="54.75" customHeight="1">
      <c r="A34" s="1285"/>
      <c r="B34" s="889" t="s">
        <v>519</v>
      </c>
      <c r="C34" s="932" t="s">
        <v>543</v>
      </c>
      <c r="D34" s="906"/>
      <c r="E34" s="106"/>
      <c r="F34" s="106">
        <v>300000000</v>
      </c>
      <c r="G34" s="106"/>
      <c r="H34" s="441">
        <f>+(D34+E34+F34)/$I$31</f>
        <v>0.11959528954019598</v>
      </c>
      <c r="I34" s="1288"/>
    </row>
    <row r="35" spans="1:10" ht="38.25" customHeight="1">
      <c r="A35" s="1285"/>
      <c r="B35" s="889" t="s">
        <v>520</v>
      </c>
      <c r="C35" s="933" t="s">
        <v>477</v>
      </c>
      <c r="D35" s="907">
        <v>423120000</v>
      </c>
      <c r="E35" s="106"/>
      <c r="F35" s="106"/>
      <c r="G35" s="106"/>
      <c r="H35" s="101">
        <f>+D35/$I$31</f>
        <v>0.1686771963674924</v>
      </c>
      <c r="I35" s="1288"/>
    </row>
    <row r="36" spans="1:10" ht="64.5" customHeight="1">
      <c r="A36" s="1285"/>
      <c r="B36" s="889" t="s">
        <v>521</v>
      </c>
      <c r="C36" s="933" t="s">
        <v>478</v>
      </c>
      <c r="D36" s="907">
        <v>176880000</v>
      </c>
      <c r="E36" s="106"/>
      <c r="F36" s="106"/>
      <c r="G36" s="106"/>
      <c r="H36" s="101">
        <f>+D36/$I$31</f>
        <v>7.0513382712899544E-2</v>
      </c>
      <c r="I36" s="1288"/>
    </row>
    <row r="37" spans="1:10" ht="90" customHeight="1">
      <c r="A37" s="1285"/>
      <c r="B37" s="889" t="s">
        <v>522</v>
      </c>
      <c r="C37" s="934" t="s">
        <v>479</v>
      </c>
      <c r="D37" s="908">
        <v>200000000</v>
      </c>
      <c r="E37" s="867"/>
      <c r="F37" s="867"/>
      <c r="G37" s="867"/>
      <c r="H37" s="868">
        <f>+(D37+G37)/$I$31</f>
        <v>7.9730193026797319E-2</v>
      </c>
      <c r="I37" s="1288"/>
    </row>
    <row r="38" spans="1:10" ht="39" customHeight="1">
      <c r="A38" s="1285"/>
      <c r="B38" s="893" t="s">
        <v>529</v>
      </c>
      <c r="C38" s="934" t="s">
        <v>85</v>
      </c>
      <c r="D38" s="909"/>
      <c r="E38" s="869"/>
      <c r="F38" s="869"/>
      <c r="G38" s="869">
        <v>98100000</v>
      </c>
      <c r="H38" s="870">
        <f>+(G38)/$I$31</f>
        <v>3.9107659679644087E-2</v>
      </c>
      <c r="I38" s="1288"/>
    </row>
    <row r="39" spans="1:10" ht="56.25" customHeight="1" thickBot="1">
      <c r="A39" s="1286"/>
      <c r="B39" s="889" t="s">
        <v>393</v>
      </c>
      <c r="C39" s="934" t="s">
        <v>480</v>
      </c>
      <c r="D39" s="910"/>
      <c r="E39" s="871"/>
      <c r="F39" s="871"/>
      <c r="G39" s="871">
        <v>360000</v>
      </c>
      <c r="H39" s="872">
        <f>+(G39)/$I$31</f>
        <v>1.4351434744823516E-4</v>
      </c>
      <c r="I39" s="1289"/>
    </row>
    <row r="40" spans="1:10" ht="33" customHeight="1">
      <c r="A40" s="1290" t="s">
        <v>481</v>
      </c>
      <c r="B40" s="890" t="s">
        <v>523</v>
      </c>
      <c r="C40" s="935" t="s">
        <v>482</v>
      </c>
      <c r="D40" s="911">
        <f>256326698</f>
        <v>256326698</v>
      </c>
      <c r="E40" s="873"/>
      <c r="F40" s="873">
        <v>735000000</v>
      </c>
      <c r="G40" s="873"/>
      <c r="H40" s="874">
        <f>+(D40+F40)/$I$40</f>
        <v>0.18738236318845444</v>
      </c>
      <c r="I40" s="1292">
        <f>+SUM(D40:G52)</f>
        <v>5290394897</v>
      </c>
    </row>
    <row r="41" spans="1:10" ht="27" customHeight="1">
      <c r="A41" s="1291"/>
      <c r="B41" s="891" t="s">
        <v>524</v>
      </c>
      <c r="C41" s="936" t="s">
        <v>483</v>
      </c>
      <c r="D41" s="912"/>
      <c r="E41" s="875">
        <v>98110000</v>
      </c>
      <c r="F41" s="875">
        <v>981100000</v>
      </c>
      <c r="G41" s="875"/>
      <c r="H41" s="811">
        <f>+(E41+F41)/$I$40</f>
        <v>0.20399422368488648</v>
      </c>
      <c r="I41" s="1293"/>
    </row>
    <row r="42" spans="1:10" ht="60" customHeight="1">
      <c r="A42" s="1291"/>
      <c r="B42" s="891" t="s">
        <v>525</v>
      </c>
      <c r="C42" s="936" t="s">
        <v>484</v>
      </c>
      <c r="D42" s="912"/>
      <c r="E42" s="875">
        <v>47082000</v>
      </c>
      <c r="F42" s="875">
        <v>470812000</v>
      </c>
      <c r="G42" s="875"/>
      <c r="H42" s="811">
        <f>+(E42+F42)/$I$40</f>
        <v>9.7893259403694005E-2</v>
      </c>
      <c r="I42" s="1293"/>
    </row>
    <row r="43" spans="1:10" ht="42.75" customHeight="1">
      <c r="A43" s="1291"/>
      <c r="B43" s="891" t="s">
        <v>526</v>
      </c>
      <c r="C43" s="936" t="s">
        <v>485</v>
      </c>
      <c r="D43" s="912"/>
      <c r="E43" s="875">
        <v>254808000</v>
      </c>
      <c r="F43" s="875">
        <v>13088000</v>
      </c>
      <c r="G43" s="875"/>
      <c r="H43" s="811">
        <f>+(E43+F43)/$I$40</f>
        <v>5.0638185847320126E-2</v>
      </c>
      <c r="I43" s="1293"/>
      <c r="J43" s="146"/>
    </row>
    <row r="44" spans="1:10" ht="35.25" customHeight="1">
      <c r="A44" s="1291"/>
      <c r="B44" s="891" t="s">
        <v>527</v>
      </c>
      <c r="C44" s="937" t="s">
        <v>486</v>
      </c>
      <c r="D44" s="913">
        <v>200000000</v>
      </c>
      <c r="E44" s="876"/>
      <c r="F44" s="876"/>
      <c r="G44" s="876"/>
      <c r="H44" s="877">
        <f>+D44/$I$40</f>
        <v>3.7804361279989339E-2</v>
      </c>
      <c r="I44" s="1293"/>
    </row>
    <row r="45" spans="1:10" ht="35.25" customHeight="1">
      <c r="A45" s="1291"/>
      <c r="B45" s="891" t="s">
        <v>528</v>
      </c>
      <c r="C45" s="937" t="s">
        <v>487</v>
      </c>
      <c r="D45" s="914">
        <v>230000000</v>
      </c>
      <c r="E45" s="878"/>
      <c r="F45" s="878"/>
      <c r="G45" s="878"/>
      <c r="H45" s="877">
        <f>+D45/$I$40</f>
        <v>4.3475015471987739E-2</v>
      </c>
      <c r="I45" s="1293"/>
    </row>
    <row r="46" spans="1:10" ht="49.5" customHeight="1">
      <c r="A46" s="1291"/>
      <c r="B46" s="891" t="s">
        <v>393</v>
      </c>
      <c r="C46" s="937" t="s">
        <v>488</v>
      </c>
      <c r="D46" s="914"/>
      <c r="E46" s="878"/>
      <c r="F46" s="878"/>
      <c r="G46" s="878">
        <v>26334876</v>
      </c>
      <c r="H46" s="877">
        <f t="shared" ref="H46:H52" si="1">+G46/$I$40</f>
        <v>4.9778658328386034E-3</v>
      </c>
      <c r="I46" s="1293"/>
    </row>
    <row r="47" spans="1:10" ht="76.5" customHeight="1">
      <c r="A47" s="1291"/>
      <c r="B47" s="1295" t="s">
        <v>390</v>
      </c>
      <c r="C47" s="937" t="s">
        <v>489</v>
      </c>
      <c r="D47" s="914"/>
      <c r="E47" s="878"/>
      <c r="F47" s="878"/>
      <c r="G47" s="878">
        <f>229432785</f>
        <v>229432785</v>
      </c>
      <c r="H47" s="877">
        <f t="shared" si="1"/>
        <v>4.3367799468070595E-2</v>
      </c>
      <c r="I47" s="1293"/>
    </row>
    <row r="48" spans="1:10" ht="65.25" customHeight="1">
      <c r="A48" s="1291"/>
      <c r="B48" s="1296"/>
      <c r="C48" s="937" t="s">
        <v>52</v>
      </c>
      <c r="D48" s="914"/>
      <c r="E48" s="878"/>
      <c r="F48" s="878"/>
      <c r="G48" s="878">
        <f>18162177+33514989+30227018</f>
        <v>81904184</v>
      </c>
      <c r="H48" s="877">
        <f t="shared" si="1"/>
        <v>1.5481676811393614E-2</v>
      </c>
      <c r="I48" s="1293"/>
    </row>
    <row r="49" spans="1:9" ht="27.75" customHeight="1">
      <c r="A49" s="1291"/>
      <c r="B49" s="1295" t="s">
        <v>530</v>
      </c>
      <c r="C49" s="937" t="s">
        <v>490</v>
      </c>
      <c r="D49" s="914"/>
      <c r="E49" s="878"/>
      <c r="F49" s="878"/>
      <c r="G49" s="878">
        <v>29256063</v>
      </c>
      <c r="H49" s="877">
        <f t="shared" si="1"/>
        <v>5.5300338764106439E-3</v>
      </c>
      <c r="I49" s="1293"/>
    </row>
    <row r="50" spans="1:9" ht="17.45" customHeight="1">
      <c r="A50" s="1291"/>
      <c r="B50" s="1297"/>
      <c r="C50" s="937" t="s">
        <v>491</v>
      </c>
      <c r="D50" s="914"/>
      <c r="E50" s="878"/>
      <c r="F50" s="878"/>
      <c r="G50" s="878">
        <v>222002275</v>
      </c>
      <c r="H50" s="877">
        <f t="shared" si="1"/>
        <v>4.1963271045397731E-2</v>
      </c>
      <c r="I50" s="1293"/>
    </row>
    <row r="51" spans="1:9" ht="30.75" customHeight="1">
      <c r="A51" s="1291"/>
      <c r="B51" s="1296"/>
      <c r="C51" s="937" t="s">
        <v>492</v>
      </c>
      <c r="D51" s="914"/>
      <c r="E51" s="878"/>
      <c r="F51" s="878"/>
      <c r="G51" s="878">
        <v>65973650</v>
      </c>
      <c r="H51" s="877">
        <f t="shared" si="1"/>
        <v>1.2470458497797845E-2</v>
      </c>
      <c r="I51" s="1293"/>
    </row>
    <row r="52" spans="1:9" ht="94.5" customHeight="1" thickBot="1">
      <c r="A52" s="1291"/>
      <c r="B52" s="892" t="s">
        <v>531</v>
      </c>
      <c r="C52" s="938" t="s">
        <v>426</v>
      </c>
      <c r="D52" s="914"/>
      <c r="E52" s="878"/>
      <c r="F52" s="878"/>
      <c r="G52" s="878">
        <v>1349164366</v>
      </c>
      <c r="H52" s="877">
        <f t="shared" si="1"/>
        <v>0.25502148559175886</v>
      </c>
      <c r="I52" s="1293"/>
    </row>
    <row r="53" spans="1:9" ht="29.25" customHeight="1" thickBot="1">
      <c r="A53" s="1281" t="s">
        <v>493</v>
      </c>
      <c r="B53" s="1282"/>
      <c r="C53" s="1283"/>
      <c r="D53" s="939">
        <f t="shared" ref="D53:G53" si="2">SUM(D10:D52)</f>
        <v>4566326698</v>
      </c>
      <c r="E53" s="939">
        <f t="shared" si="2"/>
        <v>1200000000</v>
      </c>
      <c r="F53" s="939">
        <f t="shared" si="2"/>
        <v>2500000000</v>
      </c>
      <c r="G53" s="939">
        <f t="shared" si="2"/>
        <v>2102528199</v>
      </c>
      <c r="H53" s="939"/>
      <c r="I53" s="940">
        <f>+SUM(I10:I52)</f>
        <v>10368854897</v>
      </c>
    </row>
    <row r="54" spans="1:9" ht="15.75" customHeight="1"/>
    <row r="55" spans="1:9" ht="15.75" customHeight="1"/>
    <row r="56" spans="1:9" ht="15.75" customHeight="1"/>
    <row r="57" spans="1:9" ht="15.75" customHeight="1"/>
    <row r="58" spans="1:9" ht="24.75" customHeight="1"/>
    <row r="59" spans="1:9" ht="15.75" customHeight="1">
      <c r="D59" s="146"/>
      <c r="E59" s="146"/>
      <c r="F59" s="146"/>
    </row>
    <row r="60" spans="1:9" ht="15.75" customHeight="1">
      <c r="D60" s="146"/>
      <c r="E60" s="146"/>
      <c r="F60" s="146"/>
    </row>
    <row r="61" spans="1:9" ht="15.75" customHeight="1">
      <c r="D61" s="146"/>
    </row>
    <row r="62" spans="1:9" ht="15.75" customHeight="1">
      <c r="D62" s="146"/>
    </row>
    <row r="64" spans="1:9" ht="15" customHeight="1">
      <c r="D64" s="879"/>
    </row>
  </sheetData>
  <mergeCells count="25">
    <mergeCell ref="A10:A20"/>
    <mergeCell ref="I10:I20"/>
    <mergeCell ref="A21:A25"/>
    <mergeCell ref="A1:I2"/>
    <mergeCell ref="A3:I4"/>
    <mergeCell ref="A5:I6"/>
    <mergeCell ref="A7:A9"/>
    <mergeCell ref="C7:C9"/>
    <mergeCell ref="D7:D9"/>
    <mergeCell ref="E7:E9"/>
    <mergeCell ref="F7:F9"/>
    <mergeCell ref="G7:G9"/>
    <mergeCell ref="H7:H9"/>
    <mergeCell ref="I7:I9"/>
    <mergeCell ref="B7:B9"/>
    <mergeCell ref="A53:C53"/>
    <mergeCell ref="I21:I25"/>
    <mergeCell ref="A31:A39"/>
    <mergeCell ref="I31:I39"/>
    <mergeCell ref="A40:A52"/>
    <mergeCell ref="I40:I52"/>
    <mergeCell ref="A26:A30"/>
    <mergeCell ref="I26:I30"/>
    <mergeCell ref="B47:B48"/>
    <mergeCell ref="B49:B51"/>
  </mergeCells>
  <pageMargins left="1.4960629921259843" right="0.11811023622047245" top="0.35433070866141736" bottom="0.15748031496062992" header="0" footer="0"/>
  <pageSetup paperSize="5" scale="65" orientation="landscape" r:id="rId1"/>
  <rowBreaks count="2" manualBreakCount="2">
    <brk id="20" max="10" man="1"/>
    <brk id="30"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7073-675A-4C53-A408-70EB79267A51}">
  <sheetPr>
    <tabColor theme="3" tint="0.39997558519241921"/>
  </sheetPr>
  <dimension ref="A1:I45"/>
  <sheetViews>
    <sheetView zoomScale="90" zoomScaleNormal="90" workbookViewId="0">
      <selection activeCell="I10" sqref="I10:I20"/>
    </sheetView>
  </sheetViews>
  <sheetFormatPr baseColWidth="10" defaultColWidth="14.42578125" defaultRowHeight="15" customHeight="1"/>
  <cols>
    <col min="1" max="1" width="36" style="12" customWidth="1"/>
    <col min="2" max="2" width="21.7109375" style="12" customWidth="1"/>
    <col min="3" max="3" width="39.7109375" style="12" customWidth="1"/>
    <col min="4" max="4" width="26.28515625" style="12" customWidth="1"/>
    <col min="5" max="5" width="24.28515625" style="12" customWidth="1"/>
    <col min="6" max="6" width="25.28515625" style="12" customWidth="1"/>
    <col min="7" max="7" width="24.28515625" style="12" hidden="1" customWidth="1"/>
    <col min="8" max="8" width="18.85546875" style="12" customWidth="1"/>
    <col min="9" max="9" width="27.7109375" style="12" customWidth="1"/>
    <col min="10" max="16384" width="14.42578125" style="12"/>
  </cols>
  <sheetData>
    <row r="1" spans="1:9" ht="15" customHeight="1">
      <c r="A1" s="1245" t="s">
        <v>45</v>
      </c>
      <c r="B1" s="1246"/>
      <c r="C1" s="1247"/>
      <c r="D1" s="1247"/>
      <c r="E1" s="1247"/>
      <c r="F1" s="1247"/>
      <c r="G1" s="1247"/>
      <c r="H1" s="1247"/>
      <c r="I1" s="1248"/>
    </row>
    <row r="2" spans="1:9">
      <c r="A2" s="1249"/>
      <c r="B2" s="1003"/>
      <c r="C2" s="1003"/>
      <c r="D2" s="1003"/>
      <c r="E2" s="1003"/>
      <c r="F2" s="1003"/>
      <c r="G2" s="1003"/>
      <c r="H2" s="1003"/>
      <c r="I2" s="1250"/>
    </row>
    <row r="3" spans="1:9" ht="15" customHeight="1">
      <c r="A3" s="1251" t="s">
        <v>46</v>
      </c>
      <c r="B3" s="1005"/>
      <c r="C3" s="1003"/>
      <c r="D3" s="1003"/>
      <c r="E3" s="1003"/>
      <c r="F3" s="1003"/>
      <c r="G3" s="1003"/>
      <c r="H3" s="1003"/>
      <c r="I3" s="1250"/>
    </row>
    <row r="4" spans="1:9" ht="15" customHeight="1">
      <c r="A4" s="1249"/>
      <c r="B4" s="1003"/>
      <c r="C4" s="1003"/>
      <c r="D4" s="1003"/>
      <c r="E4" s="1003"/>
      <c r="F4" s="1003"/>
      <c r="G4" s="1003"/>
      <c r="H4" s="1003"/>
      <c r="I4" s="1250"/>
    </row>
    <row r="5" spans="1:9" ht="14.25" customHeight="1">
      <c r="A5" s="1252" t="s">
        <v>532</v>
      </c>
      <c r="B5" s="1007"/>
      <c r="C5" s="1003"/>
      <c r="D5" s="1003"/>
      <c r="E5" s="1003"/>
      <c r="F5" s="1003"/>
      <c r="G5" s="1003"/>
      <c r="H5" s="1003"/>
      <c r="I5" s="1250"/>
    </row>
    <row r="6" spans="1:9" ht="15" customHeight="1" thickBot="1">
      <c r="A6" s="1253"/>
      <c r="B6" s="1254"/>
      <c r="C6" s="1254"/>
      <c r="D6" s="1254"/>
      <c r="E6" s="1254"/>
      <c r="F6" s="1254"/>
      <c r="G6" s="1254"/>
      <c r="H6" s="1254"/>
      <c r="I6" s="1255"/>
    </row>
    <row r="7" spans="1:9" ht="19.5" customHeight="1">
      <c r="A7" s="1305" t="s">
        <v>38</v>
      </c>
      <c r="B7" s="1306" t="s">
        <v>494</v>
      </c>
      <c r="C7" s="1257" t="s">
        <v>414</v>
      </c>
      <c r="D7" s="1258" t="s">
        <v>447</v>
      </c>
      <c r="E7" s="1259" t="s">
        <v>70</v>
      </c>
      <c r="F7" s="1259" t="s">
        <v>71</v>
      </c>
      <c r="G7" s="1259" t="s">
        <v>72</v>
      </c>
      <c r="H7" s="1259" t="s">
        <v>76</v>
      </c>
      <c r="I7" s="1260" t="s">
        <v>600</v>
      </c>
    </row>
    <row r="8" spans="1:9" ht="37.5" customHeight="1">
      <c r="A8" s="987"/>
      <c r="B8" s="1307"/>
      <c r="C8" s="1257"/>
      <c r="D8" s="1002"/>
      <c r="E8" s="985"/>
      <c r="F8" s="985"/>
      <c r="G8" s="985"/>
      <c r="H8" s="985"/>
      <c r="I8" s="985"/>
    </row>
    <row r="9" spans="1:9" ht="31.5" customHeight="1" thickBot="1">
      <c r="A9" s="987"/>
      <c r="B9" s="1307"/>
      <c r="C9" s="1257"/>
      <c r="D9" s="1002"/>
      <c r="E9" s="985"/>
      <c r="F9" s="985"/>
      <c r="G9" s="985"/>
      <c r="H9" s="985"/>
      <c r="I9" s="985"/>
    </row>
    <row r="10" spans="1:9" ht="55.5" customHeight="1">
      <c r="A10" s="1308" t="s">
        <v>449</v>
      </c>
      <c r="B10" s="851" t="s">
        <v>495</v>
      </c>
      <c r="C10" s="796" t="s">
        <v>450</v>
      </c>
      <c r="D10" s="797">
        <v>74000000</v>
      </c>
      <c r="E10" s="798"/>
      <c r="F10" s="797"/>
      <c r="G10" s="798"/>
      <c r="H10" s="855">
        <f t="shared" ref="H10:H19" si="0">+D10/$I$10</f>
        <v>5.2935903919903687E-2</v>
      </c>
      <c r="I10" s="1300">
        <f>+SUM(D10:G20)</f>
        <v>1397917000</v>
      </c>
    </row>
    <row r="11" spans="1:9" ht="33.75" customHeight="1">
      <c r="A11" s="1309"/>
      <c r="B11" s="852" t="s">
        <v>496</v>
      </c>
      <c r="C11" s="800" t="s">
        <v>451</v>
      </c>
      <c r="D11" s="24">
        <f>93157000+9000000</f>
        <v>102157000</v>
      </c>
      <c r="E11" s="23"/>
      <c r="F11" s="24"/>
      <c r="G11" s="23"/>
      <c r="H11" s="856">
        <f t="shared" si="0"/>
        <v>7.3078015361427037E-2</v>
      </c>
      <c r="I11" s="1301"/>
    </row>
    <row r="12" spans="1:9" ht="25.5" customHeight="1">
      <c r="A12" s="1309"/>
      <c r="B12" s="880" t="s">
        <v>497</v>
      </c>
      <c r="C12" s="800" t="s">
        <v>452</v>
      </c>
      <c r="D12" s="24">
        <v>91000000</v>
      </c>
      <c r="E12" s="23"/>
      <c r="F12" s="24"/>
      <c r="G12" s="23"/>
      <c r="H12" s="856">
        <f t="shared" si="0"/>
        <v>6.5096854820422101E-2</v>
      </c>
      <c r="I12" s="1301"/>
    </row>
    <row r="13" spans="1:9" ht="50.25" customHeight="1">
      <c r="A13" s="1309"/>
      <c r="B13" s="852" t="s">
        <v>498</v>
      </c>
      <c r="C13" s="801" t="s">
        <v>453</v>
      </c>
      <c r="D13" s="24">
        <v>90000000</v>
      </c>
      <c r="E13" s="23"/>
      <c r="F13" s="24"/>
      <c r="G13" s="23"/>
      <c r="H13" s="856">
        <f t="shared" si="0"/>
        <v>6.4381504767450429E-2</v>
      </c>
      <c r="I13" s="1301"/>
    </row>
    <row r="14" spans="1:9" ht="32.25" customHeight="1">
      <c r="A14" s="1309"/>
      <c r="B14" s="880" t="s">
        <v>499</v>
      </c>
      <c r="C14" s="800" t="s">
        <v>454</v>
      </c>
      <c r="D14" s="24">
        <v>40760000</v>
      </c>
      <c r="E14" s="23"/>
      <c r="F14" s="24"/>
      <c r="G14" s="23"/>
      <c r="H14" s="856">
        <f t="shared" si="0"/>
        <v>2.9157668159125329E-2</v>
      </c>
      <c r="I14" s="1301"/>
    </row>
    <row r="15" spans="1:9" ht="30" customHeight="1">
      <c r="A15" s="1309"/>
      <c r="B15" s="852" t="s">
        <v>500</v>
      </c>
      <c r="C15" s="800" t="s">
        <v>455</v>
      </c>
      <c r="D15" s="24">
        <v>150000000</v>
      </c>
      <c r="E15" s="23"/>
      <c r="F15" s="24"/>
      <c r="G15" s="23"/>
      <c r="H15" s="856">
        <f>+D15/$I$10</f>
        <v>0.10730250794575072</v>
      </c>
      <c r="I15" s="1301"/>
    </row>
    <row r="16" spans="1:9" ht="36" customHeight="1">
      <c r="A16" s="1309"/>
      <c r="B16" s="880" t="s">
        <v>501</v>
      </c>
      <c r="C16" s="802" t="s">
        <v>456</v>
      </c>
      <c r="D16" s="24">
        <v>200000000</v>
      </c>
      <c r="E16" s="23"/>
      <c r="F16" s="24"/>
      <c r="G16" s="23"/>
      <c r="H16" s="856">
        <f>+D16/$I$10</f>
        <v>0.14307001059433427</v>
      </c>
      <c r="I16" s="1301"/>
    </row>
    <row r="17" spans="1:9" ht="73.5" customHeight="1">
      <c r="A17" s="1309"/>
      <c r="B17" s="852" t="s">
        <v>502</v>
      </c>
      <c r="C17" s="802" t="s">
        <v>457</v>
      </c>
      <c r="D17" s="24">
        <v>100000000</v>
      </c>
      <c r="E17" s="23"/>
      <c r="F17" s="24"/>
      <c r="G17" s="23"/>
      <c r="H17" s="856">
        <f>+D17/$I$10</f>
        <v>7.1535005297167137E-2</v>
      </c>
      <c r="I17" s="1301"/>
    </row>
    <row r="18" spans="1:9" ht="41.25" customHeight="1">
      <c r="A18" s="1309"/>
      <c r="B18" s="880" t="s">
        <v>503</v>
      </c>
      <c r="C18" s="941" t="s">
        <v>458</v>
      </c>
      <c r="D18" s="857">
        <v>350000000</v>
      </c>
      <c r="E18" s="858"/>
      <c r="F18" s="857"/>
      <c r="G18" s="858"/>
      <c r="H18" s="856">
        <f>+D18/$I$10</f>
        <v>0.25037251854008502</v>
      </c>
      <c r="I18" s="1301"/>
    </row>
    <row r="19" spans="1:9" ht="42.75" customHeight="1">
      <c r="A19" s="1309"/>
      <c r="B19" s="852" t="s">
        <v>504</v>
      </c>
      <c r="C19" s="942" t="s">
        <v>459</v>
      </c>
      <c r="D19" s="859">
        <v>100000000</v>
      </c>
      <c r="E19" s="860"/>
      <c r="F19" s="859"/>
      <c r="G19" s="860"/>
      <c r="H19" s="861">
        <f t="shared" si="0"/>
        <v>7.1535005297167137E-2</v>
      </c>
      <c r="I19" s="1301"/>
    </row>
    <row r="20" spans="1:9" ht="42.75" customHeight="1" thickBot="1">
      <c r="A20" s="1310"/>
      <c r="B20" s="881" t="s">
        <v>505</v>
      </c>
      <c r="C20" s="943" t="s">
        <v>460</v>
      </c>
      <c r="D20" s="862">
        <v>100000000</v>
      </c>
      <c r="E20" s="863"/>
      <c r="F20" s="862"/>
      <c r="G20" s="863"/>
      <c r="H20" s="864">
        <f>+D20/$I$10</f>
        <v>7.1535005297167137E-2</v>
      </c>
      <c r="I20" s="1302"/>
    </row>
    <row r="21" spans="1:9" ht="40.5" customHeight="1">
      <c r="A21" s="1311" t="s">
        <v>461</v>
      </c>
      <c r="B21" s="882" t="s">
        <v>506</v>
      </c>
      <c r="C21" s="944" t="s">
        <v>462</v>
      </c>
      <c r="D21" s="55">
        <v>85309000</v>
      </c>
      <c r="E21" s="56"/>
      <c r="F21" s="56"/>
      <c r="G21" s="56"/>
      <c r="H21" s="502">
        <f>+D21/$I$21</f>
        <v>0.11722955192254046</v>
      </c>
      <c r="I21" s="986">
        <f>+SUM(D21:G26)</f>
        <v>727709000</v>
      </c>
    </row>
    <row r="22" spans="1:9" ht="31.5" customHeight="1">
      <c r="A22" s="1312"/>
      <c r="B22" s="883" t="s">
        <v>507</v>
      </c>
      <c r="C22" s="946" t="s">
        <v>463</v>
      </c>
      <c r="D22" s="62">
        <v>88000000</v>
      </c>
      <c r="E22" s="63"/>
      <c r="F22" s="63"/>
      <c r="G22" s="63"/>
      <c r="H22" s="503">
        <f>+D22/$I$21</f>
        <v>0.12092745864074789</v>
      </c>
      <c r="I22" s="1313"/>
    </row>
    <row r="23" spans="1:9" ht="36" customHeight="1">
      <c r="A23" s="1312"/>
      <c r="B23" s="884" t="s">
        <v>508</v>
      </c>
      <c r="C23" s="946" t="s">
        <v>464</v>
      </c>
      <c r="D23" s="66">
        <v>80000000</v>
      </c>
      <c r="E23" s="63"/>
      <c r="F23" s="63"/>
      <c r="G23" s="63"/>
      <c r="H23" s="504">
        <f>+(D23+G23)/$I$21</f>
        <v>0.1099340533097708</v>
      </c>
      <c r="I23" s="1313"/>
    </row>
    <row r="24" spans="1:9" ht="36.75" customHeight="1">
      <c r="A24" s="1312"/>
      <c r="B24" s="883" t="s">
        <v>509</v>
      </c>
      <c r="C24" s="946" t="s">
        <v>465</v>
      </c>
      <c r="D24" s="66">
        <v>196000000</v>
      </c>
      <c r="E24" s="63"/>
      <c r="F24" s="63"/>
      <c r="G24" s="63"/>
      <c r="H24" s="504">
        <f>+(D24+G24)/$I$21</f>
        <v>0.26933843060893847</v>
      </c>
      <c r="I24" s="1313"/>
    </row>
    <row r="25" spans="1:9" ht="50.25" customHeight="1">
      <c r="A25" s="1312"/>
      <c r="B25" s="883" t="s">
        <v>533</v>
      </c>
      <c r="C25" s="946" t="s">
        <v>534</v>
      </c>
      <c r="D25" s="66">
        <v>218400000</v>
      </c>
      <c r="E25" s="63"/>
      <c r="F25" s="63"/>
      <c r="G25" s="63"/>
      <c r="H25" s="504">
        <f>+(D25+G25)/$I$21</f>
        <v>0.30011996553567427</v>
      </c>
      <c r="I25" s="1313"/>
    </row>
    <row r="26" spans="1:9" ht="45" customHeight="1" thickBot="1">
      <c r="A26" s="945"/>
      <c r="B26" s="883" t="s">
        <v>535</v>
      </c>
      <c r="C26" s="947" t="s">
        <v>536</v>
      </c>
      <c r="D26" s="62">
        <v>60000000</v>
      </c>
      <c r="E26" s="948"/>
      <c r="F26" s="948"/>
      <c r="G26" s="948"/>
      <c r="H26" s="504">
        <f>+(D26+G26)/$I$21</f>
        <v>8.2450539982328097E-2</v>
      </c>
      <c r="I26" s="1314"/>
    </row>
    <row r="27" spans="1:9" ht="29.25" customHeight="1">
      <c r="A27" s="1317" t="s">
        <v>467</v>
      </c>
      <c r="B27" s="885" t="s">
        <v>511</v>
      </c>
      <c r="C27" s="949" t="s">
        <v>468</v>
      </c>
      <c r="D27" s="446">
        <f>339800000+110806000</f>
        <v>450606000</v>
      </c>
      <c r="E27" s="447"/>
      <c r="F27" s="447"/>
      <c r="G27" s="447"/>
      <c r="H27" s="814">
        <f>+D27/$I$27</f>
        <v>0.58474239754167501</v>
      </c>
      <c r="I27" s="1267">
        <f>+SUM(D27:G31)</f>
        <v>770606000</v>
      </c>
    </row>
    <row r="28" spans="1:9" ht="27.75" customHeight="1">
      <c r="A28" s="987"/>
      <c r="B28" s="886" t="s">
        <v>512</v>
      </c>
      <c r="C28" s="950" t="s">
        <v>469</v>
      </c>
      <c r="D28" s="84">
        <v>80000000</v>
      </c>
      <c r="E28" s="85"/>
      <c r="F28" s="85"/>
      <c r="G28" s="85"/>
      <c r="H28" s="816">
        <f>+D28/$I$27</f>
        <v>0.10381440061458125</v>
      </c>
      <c r="I28" s="1268"/>
    </row>
    <row r="29" spans="1:9" ht="21.75" customHeight="1">
      <c r="A29" s="987"/>
      <c r="B29" s="886" t="s">
        <v>513</v>
      </c>
      <c r="C29" s="951" t="s">
        <v>470</v>
      </c>
      <c r="D29" s="84">
        <v>60000000</v>
      </c>
      <c r="E29" s="85"/>
      <c r="F29" s="85"/>
      <c r="G29" s="85"/>
      <c r="H29" s="816">
        <f>+D29/$I$27</f>
        <v>7.7860800460935936E-2</v>
      </c>
      <c r="I29" s="1268"/>
    </row>
    <row r="30" spans="1:9" ht="27.75" customHeight="1">
      <c r="A30" s="987"/>
      <c r="B30" s="886" t="s">
        <v>514</v>
      </c>
      <c r="C30" s="952" t="s">
        <v>471</v>
      </c>
      <c r="D30" s="84">
        <v>100000000</v>
      </c>
      <c r="E30" s="85"/>
      <c r="F30" s="85"/>
      <c r="G30" s="85"/>
      <c r="H30" s="816">
        <f>+D30/$I$27</f>
        <v>0.12976800076822656</v>
      </c>
      <c r="I30" s="1268"/>
    </row>
    <row r="31" spans="1:9" ht="52.5" customHeight="1" thickBot="1">
      <c r="A31" s="987"/>
      <c r="B31" s="887" t="s">
        <v>515</v>
      </c>
      <c r="C31" s="953" t="s">
        <v>472</v>
      </c>
      <c r="D31" s="84">
        <v>80000000</v>
      </c>
      <c r="E31" s="85"/>
      <c r="F31" s="85"/>
      <c r="G31" s="85"/>
      <c r="H31" s="816">
        <f>+D31/$I$27</f>
        <v>0.10381440061458125</v>
      </c>
      <c r="I31" s="1268"/>
    </row>
    <row r="32" spans="1:9" ht="38.25" customHeight="1">
      <c r="A32" s="1318" t="s">
        <v>473</v>
      </c>
      <c r="B32" s="888" t="s">
        <v>516</v>
      </c>
      <c r="C32" s="954" t="s">
        <v>474</v>
      </c>
      <c r="D32" s="955">
        <f>315961000-5000000</f>
        <v>310961000</v>
      </c>
      <c r="E32" s="865"/>
      <c r="F32" s="865"/>
      <c r="G32" s="865"/>
      <c r="H32" s="866">
        <f>+(D32)/$I$32</f>
        <v>7.3717469272435859E-2</v>
      </c>
      <c r="I32" s="1287">
        <f>+SUM(D32:G38)</f>
        <v>4218281000</v>
      </c>
    </row>
    <row r="33" spans="1:9" ht="45.75" customHeight="1">
      <c r="A33" s="1319"/>
      <c r="B33" s="889" t="s">
        <v>537</v>
      </c>
      <c r="C33" s="956" t="s">
        <v>538</v>
      </c>
      <c r="D33" s="99">
        <v>65520000</v>
      </c>
      <c r="E33" s="100"/>
      <c r="F33" s="100"/>
      <c r="G33" s="100"/>
      <c r="H33" s="441">
        <f>+D33/$I$32</f>
        <v>1.5532393408594639E-2</v>
      </c>
      <c r="I33" s="1288"/>
    </row>
    <row r="34" spans="1:9" ht="54.75" customHeight="1">
      <c r="A34" s="1319"/>
      <c r="B34" s="889" t="s">
        <v>518</v>
      </c>
      <c r="C34" s="957" t="s">
        <v>476</v>
      </c>
      <c r="D34" s="99">
        <v>300000000</v>
      </c>
      <c r="E34" s="100">
        <v>1300000000</v>
      </c>
      <c r="F34" s="106">
        <f>226800000+223000000</f>
        <v>449800000</v>
      </c>
      <c r="G34" s="106"/>
      <c r="H34" s="441">
        <f>+(D34+E34+F34)/$I$32</f>
        <v>0.48593253981894519</v>
      </c>
      <c r="I34" s="1288"/>
    </row>
    <row r="35" spans="1:9" ht="38.25" customHeight="1">
      <c r="A35" s="1319"/>
      <c r="B35" s="889" t="s">
        <v>520</v>
      </c>
      <c r="C35" s="958" t="s">
        <v>477</v>
      </c>
      <c r="D35" s="106">
        <v>473600000</v>
      </c>
      <c r="E35" s="106"/>
      <c r="F35" s="106"/>
      <c r="G35" s="106"/>
      <c r="H35" s="101">
        <f>+D35/$I$32</f>
        <v>0.112273222196435</v>
      </c>
      <c r="I35" s="1288"/>
    </row>
    <row r="36" spans="1:9" ht="64.5" customHeight="1">
      <c r="A36" s="1319"/>
      <c r="B36" s="889" t="s">
        <v>521</v>
      </c>
      <c r="C36" s="958" t="s">
        <v>478</v>
      </c>
      <c r="D36" s="106">
        <v>100000000</v>
      </c>
      <c r="E36" s="106"/>
      <c r="F36" s="106"/>
      <c r="G36" s="106"/>
      <c r="H36" s="101">
        <f>+D36/$I$32</f>
        <v>2.3706339146206713E-2</v>
      </c>
      <c r="I36" s="1288"/>
    </row>
    <row r="37" spans="1:9" ht="90" customHeight="1">
      <c r="A37" s="1319"/>
      <c r="B37" s="889" t="s">
        <v>522</v>
      </c>
      <c r="C37" s="959" t="s">
        <v>479</v>
      </c>
      <c r="D37" s="867">
        <v>218400000</v>
      </c>
      <c r="E37" s="867"/>
      <c r="F37" s="867"/>
      <c r="G37" s="867"/>
      <c r="H37" s="868">
        <f>+(D37+G37)/$I$32</f>
        <v>5.177464469531546E-2</v>
      </c>
      <c r="I37" s="1288"/>
    </row>
    <row r="38" spans="1:9" ht="37.5" customHeight="1" thickBot="1">
      <c r="A38" s="1320"/>
      <c r="B38" s="889" t="s">
        <v>539</v>
      </c>
      <c r="C38" s="959" t="s">
        <v>540</v>
      </c>
      <c r="D38" s="960"/>
      <c r="E38" s="960"/>
      <c r="F38" s="960">
        <v>1000000000</v>
      </c>
      <c r="G38" s="960"/>
      <c r="H38" s="870">
        <f>+(F38)/$I$32</f>
        <v>0.23706339146206712</v>
      </c>
      <c r="I38" s="1289"/>
    </row>
    <row r="39" spans="1:9" ht="33" customHeight="1">
      <c r="A39" s="1321" t="s">
        <v>481</v>
      </c>
      <c r="B39" s="890" t="s">
        <v>523</v>
      </c>
      <c r="C39" s="961" t="s">
        <v>482</v>
      </c>
      <c r="D39" s="873">
        <f>273370000+70000000+60492807-5000000</f>
        <v>398862807</v>
      </c>
      <c r="E39" s="873"/>
      <c r="F39" s="873">
        <v>878430000</v>
      </c>
      <c r="G39" s="873"/>
      <c r="H39" s="874">
        <f>+(D39+F39)/$I$39</f>
        <v>0.59159594749111899</v>
      </c>
      <c r="I39" s="1292">
        <f>+SUM(D39:G42)</f>
        <v>2159062807</v>
      </c>
    </row>
    <row r="40" spans="1:9" ht="27" customHeight="1">
      <c r="A40" s="1322"/>
      <c r="B40" s="891" t="s">
        <v>524</v>
      </c>
      <c r="C40" s="962" t="s">
        <v>483</v>
      </c>
      <c r="D40" s="875"/>
      <c r="E40" s="875"/>
      <c r="F40" s="875">
        <v>371770000</v>
      </c>
      <c r="G40" s="875"/>
      <c r="H40" s="811">
        <f>+(F40)/$I$39</f>
        <v>0.17219045170648434</v>
      </c>
      <c r="I40" s="1293"/>
    </row>
    <row r="41" spans="1:9" ht="35.25" customHeight="1">
      <c r="A41" s="1322"/>
      <c r="B41" s="891" t="s">
        <v>527</v>
      </c>
      <c r="C41" s="963" t="s">
        <v>486</v>
      </c>
      <c r="D41" s="876">
        <v>240000000</v>
      </c>
      <c r="E41" s="876"/>
      <c r="F41" s="876"/>
      <c r="G41" s="876"/>
      <c r="H41" s="877">
        <f>+D41/$I$39</f>
        <v>0.11115934155406902</v>
      </c>
      <c r="I41" s="1293"/>
    </row>
    <row r="42" spans="1:9" ht="29.25" customHeight="1">
      <c r="A42" s="1322"/>
      <c r="B42" s="891" t="s">
        <v>528</v>
      </c>
      <c r="C42" s="963" t="s">
        <v>487</v>
      </c>
      <c r="D42" s="878">
        <v>270000000</v>
      </c>
      <c r="E42" s="878"/>
      <c r="F42" s="878"/>
      <c r="G42" s="878"/>
      <c r="H42" s="877">
        <f>+D42/$I$39</f>
        <v>0.12505425924832764</v>
      </c>
      <c r="I42" s="1293"/>
    </row>
    <row r="43" spans="1:9" ht="25.5" customHeight="1" thickBot="1">
      <c r="A43" s="1315" t="s">
        <v>541</v>
      </c>
      <c r="B43" s="1316"/>
      <c r="C43" s="1009"/>
      <c r="D43" s="964">
        <f>SUM(D10:D42)</f>
        <v>5273575807</v>
      </c>
      <c r="E43" s="964">
        <f>SUM(E10:E42)</f>
        <v>1300000000</v>
      </c>
      <c r="F43" s="964">
        <f>SUM(F10:F42)</f>
        <v>2700000000</v>
      </c>
      <c r="G43" s="964">
        <f>SUM(G10:G42)</f>
        <v>0</v>
      </c>
      <c r="H43" s="964"/>
      <c r="I43" s="965">
        <f>+SUM(I10:I42)</f>
        <v>9273575807</v>
      </c>
    </row>
    <row r="44" spans="1:9" ht="32.25" customHeight="1"/>
    <row r="45" spans="1:9" ht="15.75" customHeight="1">
      <c r="D45" s="146"/>
      <c r="F45" s="12">
        <v>2</v>
      </c>
    </row>
  </sheetData>
  <mergeCells count="23">
    <mergeCell ref="A1:I2"/>
    <mergeCell ref="A3:I4"/>
    <mergeCell ref="A5:I6"/>
    <mergeCell ref="A7:A9"/>
    <mergeCell ref="B7:B9"/>
    <mergeCell ref="C7:C9"/>
    <mergeCell ref="D7:D9"/>
    <mergeCell ref="E7:E9"/>
    <mergeCell ref="F7:F9"/>
    <mergeCell ref="G7:G9"/>
    <mergeCell ref="H7:H9"/>
    <mergeCell ref="I7:I9"/>
    <mergeCell ref="A10:A20"/>
    <mergeCell ref="I10:I20"/>
    <mergeCell ref="A21:A25"/>
    <mergeCell ref="I21:I26"/>
    <mergeCell ref="A43:C43"/>
    <mergeCell ref="A27:A31"/>
    <mergeCell ref="I27:I31"/>
    <mergeCell ref="A32:A38"/>
    <mergeCell ref="I32:I38"/>
    <mergeCell ref="A39:A42"/>
    <mergeCell ref="I39:I42"/>
  </mergeCells>
  <pageMargins left="1.4960629921259843" right="0.11811023622047245" top="0.35433070866141736" bottom="0.15748031496062992" header="0" footer="0"/>
  <pageSetup paperSize="5" scale="65" orientation="landscape" r:id="rId1"/>
  <rowBreaks count="2" manualBreakCount="2">
    <brk id="20" max="10" man="1"/>
    <brk id="3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PLAN DE INVERSIÓN 2018..</vt:lpstr>
      <vt:lpstr>PLAN DE INVERSIÓN 2019.</vt:lpstr>
      <vt:lpstr>PLAN DE INVERSIÓN 2019..</vt:lpstr>
      <vt:lpstr>Plan de Inversión 2020</vt:lpstr>
      <vt:lpstr>PLAN DE INVERSIÓN 2020..</vt:lpstr>
      <vt:lpstr>PLAN DE INVERSIÓN 2021..</vt:lpstr>
      <vt:lpstr>PLAN INVERSION 2022</vt:lpstr>
      <vt:lpstr>PLAN INVERSION 2023</vt:lpstr>
      <vt:lpstr>PLAN INVERSION 2024</vt:lpstr>
      <vt:lpstr>PLAN INVERSION 2025</vt:lpstr>
      <vt:lpstr>Plan de Inversión 2019</vt:lpstr>
      <vt:lpstr>6. PLAN DE INVERSIÓN (2022)</vt:lpstr>
      <vt:lpstr>'PLAN INVERSION 2022'!Área_de_impresión</vt:lpstr>
      <vt:lpstr>'PLAN INVERSION 2023'!Área_de_impresión</vt:lpstr>
      <vt:lpstr>'PLAN INVERSION 2024'!Área_de_impresión</vt:lpstr>
      <vt:lpstr>'PLAN INVERSION 2025'!Área_de_impresión</vt:lpstr>
      <vt:lpstr>'PLAN INVERSION 2022'!Títulos_a_imprimir</vt:lpstr>
      <vt:lpstr>'PLAN INVERSION 2023'!Títulos_a_imprimir</vt:lpstr>
      <vt:lpstr>'PLAN INVERSION 2024'!Títulos_a_imprimir</vt:lpstr>
      <vt:lpstr>'PLAN INVERSION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CARLOS ANDRES SARZOSA FLETCHER</cp:lastModifiedBy>
  <cp:lastPrinted>2021-05-26T14:11:06Z</cp:lastPrinted>
  <dcterms:created xsi:type="dcterms:W3CDTF">2020-08-22T19:35:58Z</dcterms:created>
  <dcterms:modified xsi:type="dcterms:W3CDTF">2025-02-26T15:07:10Z</dcterms:modified>
</cp:coreProperties>
</file>